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3381B05B-C7E4-4781-9738-B08B72F81A9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P-01-03 " sheetId="25" r:id="rId1"/>
    <sheet name="P-04-05" sheetId="26" r:id="rId2"/>
    <sheet name="P-06-07" sheetId="27" r:id="rId3"/>
    <sheet name="P-08" sheetId="29" r:id="rId4"/>
    <sheet name="P-09-10" sheetId="18" r:id="rId5"/>
    <sheet name="P-11-12" sheetId="19" r:id="rId6"/>
    <sheet name="P-13-14" sheetId="20" r:id="rId7"/>
    <sheet name="P-15-16" sheetId="21" r:id="rId8"/>
    <sheet name="P-17-18" sheetId="22" r:id="rId9"/>
    <sheet name="P-19 " sheetId="24" r:id="rId10"/>
  </sheets>
  <definedNames>
    <definedName name="集計ｍｓ10" localSheetId="0">#REF!</definedName>
    <definedName name="集計ｍｓ10" localSheetId="1">#REF!</definedName>
    <definedName name="集計ｍｓ10" localSheetId="2">#REF!</definedName>
    <definedName name="集計ｍｓ10" localSheetId="3">#REF!</definedName>
    <definedName name="集計ｍｓ10" localSheetId="4">#REF!</definedName>
    <definedName name="集計ｍｓ10" localSheetId="5">#REF!</definedName>
    <definedName name="集計ｍｓ10" localSheetId="6">#REF!</definedName>
    <definedName name="集計ｍｓ10" localSheetId="7">#REF!</definedName>
    <definedName name="集計ｍｓ10" localSheetId="8">#REF!</definedName>
    <definedName name="集計ｍｓ10" localSheetId="9">#REF!</definedName>
    <definedName name="集計ｍｓ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6" l="1"/>
  <c r="H38" i="22" l="1"/>
  <c r="G38" i="22"/>
  <c r="F38" i="22"/>
  <c r="E38" i="22"/>
  <c r="C38" i="22"/>
  <c r="B38" i="22"/>
  <c r="G37" i="22"/>
  <c r="G36" i="22"/>
  <c r="G35" i="22"/>
  <c r="G34" i="22"/>
  <c r="B34" i="22"/>
  <c r="G33" i="22"/>
  <c r="B33" i="22"/>
  <c r="G32" i="22"/>
  <c r="B32" i="22"/>
  <c r="G31" i="22"/>
  <c r="B31" i="22"/>
  <c r="G30" i="22"/>
  <c r="F16" i="22"/>
  <c r="E16" i="22"/>
  <c r="D16" i="22"/>
  <c r="C16" i="22"/>
  <c r="B16" i="22"/>
  <c r="F15" i="22"/>
  <c r="F14" i="22"/>
  <c r="F13" i="22"/>
  <c r="F12" i="22"/>
  <c r="B12" i="22"/>
  <c r="F11" i="22"/>
  <c r="B11" i="22"/>
  <c r="F10" i="22"/>
  <c r="B10" i="22"/>
  <c r="F9" i="22"/>
  <c r="B9" i="22"/>
  <c r="E38" i="21"/>
  <c r="D38" i="21"/>
  <c r="C38" i="21"/>
  <c r="F32" i="21"/>
  <c r="B32" i="21"/>
  <c r="F16" i="21"/>
  <c r="E16" i="21"/>
  <c r="D16" i="21"/>
  <c r="C16" i="21"/>
  <c r="B16" i="21"/>
  <c r="F15" i="21"/>
  <c r="F14" i="21"/>
  <c r="B14" i="21"/>
  <c r="F13" i="21"/>
  <c r="B13" i="21"/>
  <c r="F12" i="21"/>
  <c r="B12" i="21"/>
  <c r="F11" i="21"/>
  <c r="B11" i="21"/>
  <c r="F10" i="21"/>
  <c r="B10" i="21"/>
  <c r="F9" i="21"/>
  <c r="B9" i="21"/>
  <c r="F39" i="20"/>
  <c r="E39" i="20"/>
  <c r="D39" i="20"/>
  <c r="C39" i="20"/>
  <c r="F38" i="20"/>
  <c r="F37" i="20"/>
  <c r="F36" i="20"/>
  <c r="F35" i="20"/>
  <c r="F34" i="20"/>
  <c r="F33" i="20"/>
  <c r="F32" i="20"/>
  <c r="E16" i="20"/>
  <c r="C16" i="20"/>
  <c r="B16" i="20"/>
  <c r="B15" i="20"/>
  <c r="B14" i="20"/>
  <c r="B13" i="20"/>
  <c r="B12" i="20"/>
  <c r="B11" i="20"/>
  <c r="B10" i="20"/>
  <c r="B9" i="20"/>
  <c r="D10" i="19" l="1"/>
  <c r="B10" i="19" s="1"/>
  <c r="G54" i="19"/>
  <c r="D47" i="18"/>
  <c r="H47" i="18" s="1"/>
  <c r="K25" i="26"/>
  <c r="K27" i="26" s="1"/>
  <c r="K7" i="26"/>
  <c r="K12" i="26" s="1"/>
  <c r="K25" i="25"/>
  <c r="H18" i="20"/>
  <c r="I20" i="26"/>
  <c r="I25" i="26" s="1"/>
  <c r="I27" i="26" s="1"/>
  <c r="D9" i="19"/>
  <c r="B9" i="19" s="1"/>
  <c r="F54" i="19"/>
  <c r="D46" i="18"/>
  <c r="H46" i="18" s="1"/>
  <c r="I7" i="26"/>
  <c r="I12" i="26" s="1"/>
  <c r="J25" i="25"/>
  <c r="C18" i="20"/>
  <c r="I25" i="25"/>
  <c r="H61" i="26" l="1"/>
  <c r="F61" i="26"/>
  <c r="E61" i="26"/>
  <c r="C61" i="26"/>
  <c r="C62" i="26" s="1"/>
  <c r="G18" i="20" l="1"/>
  <c r="F18" i="20"/>
  <c r="E18" i="20"/>
  <c r="D18" i="20"/>
  <c r="B18" i="20"/>
  <c r="E54" i="19"/>
  <c r="D8" i="19"/>
  <c r="B8" i="19" s="1"/>
  <c r="D45" i="18"/>
  <c r="H45" i="18" s="1"/>
  <c r="G7" i="26"/>
  <c r="G12" i="26" s="1"/>
  <c r="D54" i="19" l="1"/>
  <c r="C54" i="19"/>
  <c r="D44" i="18"/>
  <c r="H44" i="18" s="1"/>
  <c r="D7" i="19" l="1"/>
  <c r="B7" i="19" s="1"/>
  <c r="E7" i="26"/>
  <c r="E12" i="26" s="1"/>
  <c r="H25" i="25"/>
  <c r="H40" i="22" l="1"/>
  <c r="G40" i="22"/>
  <c r="F40" i="22"/>
  <c r="E40" i="22"/>
  <c r="D40" i="22"/>
  <c r="C40" i="22"/>
  <c r="B40" i="22"/>
  <c r="F18" i="22"/>
  <c r="E18" i="22"/>
  <c r="D18" i="22"/>
  <c r="C18" i="22"/>
  <c r="B18" i="22"/>
  <c r="F41" i="21"/>
  <c r="E41" i="21"/>
  <c r="D41" i="21"/>
  <c r="C41" i="21"/>
  <c r="B41" i="21"/>
  <c r="F18" i="21"/>
  <c r="E18" i="21"/>
  <c r="D18" i="21"/>
  <c r="C18" i="21"/>
  <c r="B18" i="21"/>
  <c r="F41" i="20"/>
  <c r="E41" i="20"/>
  <c r="D41" i="20"/>
  <c r="C41" i="20"/>
  <c r="B41" i="20"/>
  <c r="D6" i="19" l="1"/>
  <c r="B6" i="19" s="1"/>
  <c r="C7" i="26" l="1"/>
  <c r="C12" i="26" s="1"/>
</calcChain>
</file>

<file path=xl/sharedStrings.xml><?xml version="1.0" encoding="utf-8"?>
<sst xmlns="http://schemas.openxmlformats.org/spreadsheetml/2006/main" count="666" uniqueCount="323">
  <si>
    <t>( 各年12月31日現在 )</t>
    <rPh sb="2" eb="3">
      <t>カク</t>
    </rPh>
    <rPh sb="3" eb="4">
      <t>ネン</t>
    </rPh>
    <rPh sb="6" eb="7">
      <t>ツキ</t>
    </rPh>
    <rPh sb="9" eb="10">
      <t>ヒ</t>
    </rPh>
    <rPh sb="10" eb="12">
      <t>ゲンザイ</t>
    </rPh>
    <phoneticPr fontId="1"/>
  </si>
  <si>
    <t>年次</t>
    <rPh sb="0" eb="2">
      <t>ネンド</t>
    </rPh>
    <phoneticPr fontId="1"/>
  </si>
  <si>
    <t>市長</t>
    <rPh sb="0" eb="2">
      <t>シチョウ</t>
    </rPh>
    <phoneticPr fontId="1"/>
  </si>
  <si>
    <t>教育</t>
    <rPh sb="0" eb="2">
      <t>キョウイク</t>
    </rPh>
    <phoneticPr fontId="1"/>
  </si>
  <si>
    <t>選管</t>
    <rPh sb="0" eb="1">
      <t>センキョ</t>
    </rPh>
    <rPh sb="1" eb="2">
      <t>カンリ</t>
    </rPh>
    <phoneticPr fontId="1"/>
  </si>
  <si>
    <t>議会</t>
    <rPh sb="0" eb="2">
      <t>ギカイ</t>
    </rPh>
    <phoneticPr fontId="1"/>
  </si>
  <si>
    <t>農委</t>
    <rPh sb="0" eb="2">
      <t>ノウギョウ</t>
    </rPh>
    <phoneticPr fontId="1"/>
  </si>
  <si>
    <t>監査</t>
    <rPh sb="0" eb="2">
      <t>カンサ</t>
    </rPh>
    <phoneticPr fontId="1"/>
  </si>
  <si>
    <t>消防</t>
    <rPh sb="0" eb="2">
      <t>ショウボウ</t>
    </rPh>
    <phoneticPr fontId="1"/>
  </si>
  <si>
    <t>合計</t>
    <rPh sb="0" eb="2">
      <t>ゴウケイ</t>
    </rPh>
    <phoneticPr fontId="1"/>
  </si>
  <si>
    <t>部局</t>
    <rPh sb="0" eb="2">
      <t>ブキョク</t>
    </rPh>
    <phoneticPr fontId="1"/>
  </si>
  <si>
    <t>委員会</t>
    <rPh sb="0" eb="3">
      <t>イインカイ</t>
    </rPh>
    <phoneticPr fontId="1"/>
  </si>
  <si>
    <t>事務局</t>
    <rPh sb="0" eb="3">
      <t>ジムキョク</t>
    </rPh>
    <phoneticPr fontId="1"/>
  </si>
  <si>
    <t xml:space="preserve"> ( 資料/人事課 )</t>
    <rPh sb="3" eb="5">
      <t>シリョウ</t>
    </rPh>
    <rPh sb="6" eb="8">
      <t>ジンジ</t>
    </rPh>
    <rPh sb="8" eb="9">
      <t>カ</t>
    </rPh>
    <phoneticPr fontId="1"/>
  </si>
  <si>
    <t>１．市職員数</t>
    <rPh sb="2" eb="3">
      <t>シ</t>
    </rPh>
    <rPh sb="3" eb="5">
      <t>ショクイン</t>
    </rPh>
    <rPh sb="5" eb="6">
      <t>カズ</t>
    </rPh>
    <phoneticPr fontId="1"/>
  </si>
  <si>
    <t>※（）内は併任を表わす。</t>
    <rPh sb="3" eb="4">
      <t>ナイ</t>
    </rPh>
    <rPh sb="5" eb="6">
      <t>ヘイ</t>
    </rPh>
    <rPh sb="6" eb="7">
      <t>ニン</t>
    </rPh>
    <rPh sb="8" eb="9">
      <t>アラ</t>
    </rPh>
    <phoneticPr fontId="1"/>
  </si>
  <si>
    <t>(5)</t>
  </si>
  <si>
    <t>２．選挙人名簿登録者数</t>
    <rPh sb="2" eb="4">
      <t>センキョ</t>
    </rPh>
    <rPh sb="4" eb="5">
      <t>ニン</t>
    </rPh>
    <rPh sb="5" eb="7">
      <t>メイボ</t>
    </rPh>
    <rPh sb="7" eb="10">
      <t>トウロクシャ</t>
    </rPh>
    <rPh sb="10" eb="11">
      <t>スウ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</si>
  <si>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</si>
  <si>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</si>
  <si>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</si>
  <si>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</si>
  <si>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( 資料/選挙管理委員会 )</t>
    <rPh sb="2" eb="4">
      <t>シリョウ</t>
    </rPh>
    <rPh sb="5" eb="7">
      <t>センキョ</t>
    </rPh>
    <rPh sb="7" eb="9">
      <t>カンリ</t>
    </rPh>
    <rPh sb="9" eb="12">
      <t>イインカイ</t>
    </rPh>
    <phoneticPr fontId="1"/>
  </si>
  <si>
    <t>(注意）平成28年6月の参院選から選挙権年齢が「満20歳以上」から「満18歳以上」に引き下げ。</t>
    <rPh sb="0" eb="2">
      <t>チュウイ</t>
    </rPh>
    <rPh sb="3" eb="5">
      <t>ヘイセイ</t>
    </rPh>
    <rPh sb="7" eb="8">
      <t>ネン</t>
    </rPh>
    <rPh sb="9" eb="10">
      <t>ガツ</t>
    </rPh>
    <rPh sb="11" eb="14">
      <t>サンインセン</t>
    </rPh>
    <rPh sb="16" eb="19">
      <t>センキョケン</t>
    </rPh>
    <rPh sb="19" eb="21">
      <t>ネンレイ</t>
    </rPh>
    <rPh sb="23" eb="24">
      <t>マン</t>
    </rPh>
    <rPh sb="26" eb="27">
      <t>サイ</t>
    </rPh>
    <rPh sb="27" eb="29">
      <t>イジョウ</t>
    </rPh>
    <rPh sb="33" eb="34">
      <t>マン</t>
    </rPh>
    <rPh sb="36" eb="37">
      <t>サイ</t>
    </rPh>
    <rPh sb="37" eb="39">
      <t>イジョウ</t>
    </rPh>
    <rPh sb="41" eb="42">
      <t>ヒ</t>
    </rPh>
    <rPh sb="43" eb="44">
      <t>サ</t>
    </rPh>
    <phoneticPr fontId="1"/>
  </si>
  <si>
    <t>３．主要選挙別の投票結果状況</t>
    <rPh sb="2" eb="4">
      <t>シュヨウ</t>
    </rPh>
    <rPh sb="4" eb="6">
      <t>センキョ</t>
    </rPh>
    <rPh sb="6" eb="7">
      <t>ベツ</t>
    </rPh>
    <rPh sb="8" eb="10">
      <t>トウヒョウ</t>
    </rPh>
    <rPh sb="10" eb="12">
      <t>ケッカ</t>
    </rPh>
    <rPh sb="12" eb="14">
      <t>ジョウキョウ</t>
    </rPh>
    <phoneticPr fontId="1"/>
  </si>
  <si>
    <t>区　　分</t>
    <rPh sb="0" eb="4">
      <t>クブン</t>
    </rPh>
    <phoneticPr fontId="1"/>
  </si>
  <si>
    <t>執行年月日</t>
    <rPh sb="0" eb="2">
      <t>シッコウ</t>
    </rPh>
    <rPh sb="2" eb="5">
      <t>ネンガッピ</t>
    </rPh>
    <phoneticPr fontId="1"/>
  </si>
  <si>
    <t>人員 (人)</t>
    <rPh sb="0" eb="1">
      <t>ヒト</t>
    </rPh>
    <rPh sb="1" eb="2">
      <t>イン</t>
    </rPh>
    <rPh sb="4" eb="5">
      <t>ヒト</t>
    </rPh>
    <phoneticPr fontId="1"/>
  </si>
  <si>
    <t>選挙当日の</t>
    <rPh sb="0" eb="2">
      <t>センキョ</t>
    </rPh>
    <rPh sb="2" eb="4">
      <t>トウジツ</t>
    </rPh>
    <phoneticPr fontId="1"/>
  </si>
  <si>
    <t>投票結果</t>
    <rPh sb="0" eb="2">
      <t>トウヒョウ</t>
    </rPh>
    <rPh sb="2" eb="4">
      <t>ケッカ</t>
    </rPh>
    <phoneticPr fontId="1"/>
  </si>
  <si>
    <t>定数</t>
    <rPh sb="0" eb="2">
      <t>テイスウ</t>
    </rPh>
    <phoneticPr fontId="1"/>
  </si>
  <si>
    <t>立候補者</t>
    <rPh sb="0" eb="3">
      <t>リッコウホ</t>
    </rPh>
    <rPh sb="3" eb="4">
      <t>シャ</t>
    </rPh>
    <phoneticPr fontId="1"/>
  </si>
  <si>
    <t>有権者数(人)</t>
    <rPh sb="0" eb="3">
      <t>ユウケンシャ</t>
    </rPh>
    <rPh sb="3" eb="4">
      <t>カズ</t>
    </rPh>
    <rPh sb="5" eb="6">
      <t>ヒト</t>
    </rPh>
    <phoneticPr fontId="1"/>
  </si>
  <si>
    <t>投票者数(人)</t>
    <rPh sb="0" eb="3">
      <t>トウヒョウシャ</t>
    </rPh>
    <rPh sb="3" eb="4">
      <t>カズ</t>
    </rPh>
    <phoneticPr fontId="1"/>
  </si>
  <si>
    <t>投票率</t>
    <rPh sb="0" eb="2">
      <t>トウヒョウ</t>
    </rPh>
    <rPh sb="2" eb="3">
      <t>リツ</t>
    </rPh>
    <phoneticPr fontId="1"/>
  </si>
  <si>
    <t>県知事選挙</t>
    <rPh sb="0" eb="3">
      <t>ケンチジ</t>
    </rPh>
    <rPh sb="3" eb="5">
      <t>センキョ</t>
    </rPh>
    <phoneticPr fontId="1"/>
  </si>
  <si>
    <t>衆議院選挙</t>
    <rPh sb="0" eb="3">
      <t>シュウギイン</t>
    </rPh>
    <rPh sb="3" eb="5">
      <t>センキョ</t>
    </rPh>
    <phoneticPr fontId="1"/>
  </si>
  <si>
    <t>市長選挙</t>
    <rPh sb="0" eb="1">
      <t>シ</t>
    </rPh>
    <rPh sb="1" eb="2">
      <t>チョウ</t>
    </rPh>
    <rPh sb="2" eb="4">
      <t>センキョ</t>
    </rPh>
    <phoneticPr fontId="1"/>
  </si>
  <si>
    <t>県議会議員選挙</t>
    <rPh sb="3" eb="5">
      <t>ギイン</t>
    </rPh>
    <rPh sb="5" eb="7">
      <t>センキョ</t>
    </rPh>
    <phoneticPr fontId="1"/>
  </si>
  <si>
    <t>市議会議員選挙</t>
    <rPh sb="3" eb="5">
      <t>ギイン</t>
    </rPh>
    <rPh sb="5" eb="7">
      <t>センキョ</t>
    </rPh>
    <phoneticPr fontId="1"/>
  </si>
  <si>
    <t>衆議院選挙</t>
    <rPh sb="0" eb="1">
      <t>シュウ</t>
    </rPh>
    <rPh sb="1" eb="3">
      <t>ギイン</t>
    </rPh>
    <rPh sb="3" eb="5">
      <t>センキョ</t>
    </rPh>
    <phoneticPr fontId="1"/>
  </si>
  <si>
    <t>参議院議員通常選挙</t>
    <rPh sb="0" eb="3">
      <t>サンギイン</t>
    </rPh>
    <rPh sb="3" eb="5">
      <t>ギイン</t>
    </rPh>
    <rPh sb="5" eb="7">
      <t>ツウジョウ</t>
    </rPh>
    <rPh sb="7" eb="9">
      <t>センキョ</t>
    </rPh>
    <phoneticPr fontId="1"/>
  </si>
  <si>
    <t>-</t>
    <phoneticPr fontId="1"/>
  </si>
  <si>
    <t>無投票</t>
    <rPh sb="0" eb="3">
      <t>ムトウヒョウ</t>
    </rPh>
    <phoneticPr fontId="1"/>
  </si>
  <si>
    <t>( 各年9月定時登録より )</t>
    <rPh sb="2" eb="3">
      <t>カク</t>
    </rPh>
    <rPh sb="3" eb="4">
      <t>ネン</t>
    </rPh>
    <rPh sb="5" eb="6">
      <t>ツキ</t>
    </rPh>
    <rPh sb="6" eb="8">
      <t>テイジ</t>
    </rPh>
    <rPh sb="8" eb="10">
      <t>トウロク</t>
    </rPh>
    <phoneticPr fontId="1"/>
  </si>
  <si>
    <t>４．一般会計歳入歳出決算額推移</t>
    <rPh sb="2" eb="4">
      <t>イッパン</t>
    </rPh>
    <rPh sb="4" eb="6">
      <t>カイケイ</t>
    </rPh>
    <rPh sb="6" eb="8">
      <t>サイニュウ</t>
    </rPh>
    <rPh sb="8" eb="10">
      <t>サイシュツ</t>
    </rPh>
    <rPh sb="10" eb="12">
      <t>ケッサン</t>
    </rPh>
    <rPh sb="12" eb="13">
      <t>ガク</t>
    </rPh>
    <rPh sb="13" eb="15">
      <t>スイイ</t>
    </rPh>
    <phoneticPr fontId="1"/>
  </si>
  <si>
    <t>&lt;一般会計歳入歳出決算書より&gt;</t>
    <rPh sb="1" eb="3">
      <t>イッパン</t>
    </rPh>
    <phoneticPr fontId="1"/>
  </si>
  <si>
    <t>歳入</t>
    <rPh sb="0" eb="2">
      <t>サイニュウ</t>
    </rPh>
    <phoneticPr fontId="1"/>
  </si>
  <si>
    <t>歳出</t>
    <rPh sb="0" eb="2">
      <t>サイシュツ</t>
    </rPh>
    <phoneticPr fontId="1"/>
  </si>
  <si>
    <t>差引</t>
    <rPh sb="0" eb="2">
      <t>サシヒキ</t>
    </rPh>
    <phoneticPr fontId="1"/>
  </si>
  <si>
    <t>翌年度へ繰越すべき財源</t>
    <rPh sb="0" eb="1">
      <t>ヨク</t>
    </rPh>
    <rPh sb="1" eb="3">
      <t>ネンド</t>
    </rPh>
    <rPh sb="4" eb="6">
      <t>クリコ</t>
    </rPh>
    <rPh sb="9" eb="11">
      <t>ザイゲン</t>
    </rPh>
    <phoneticPr fontId="1"/>
  </si>
  <si>
    <t>実質収支</t>
    <rPh sb="0" eb="1">
      <t>ジツ</t>
    </rPh>
    <rPh sb="1" eb="2">
      <t>ジシツ</t>
    </rPh>
    <rPh sb="2" eb="4">
      <t>シュウシ</t>
    </rPh>
    <phoneticPr fontId="1"/>
  </si>
  <si>
    <t>単年度収支</t>
    <rPh sb="0" eb="3">
      <t>タンネンド</t>
    </rPh>
    <rPh sb="3" eb="5">
      <t>シュウシ</t>
    </rPh>
    <phoneticPr fontId="1"/>
  </si>
  <si>
    <t>差引 = 形式収支  = 歳入 - 歳出</t>
    <rPh sb="0" eb="2">
      <t>サシヒキ</t>
    </rPh>
    <rPh sb="5" eb="7">
      <t>ケイシキ</t>
    </rPh>
    <rPh sb="7" eb="9">
      <t>シュウシ</t>
    </rPh>
    <rPh sb="13" eb="15">
      <t>サイニュウ</t>
    </rPh>
    <rPh sb="18" eb="20">
      <t>サイシュツ</t>
    </rPh>
    <phoneticPr fontId="1"/>
  </si>
  <si>
    <t>（資料/財政課）</t>
    <rPh sb="1" eb="3">
      <t>シリョウ</t>
    </rPh>
    <rPh sb="4" eb="6">
      <t>ザイセイ</t>
    </rPh>
    <rPh sb="6" eb="7">
      <t>カ</t>
    </rPh>
    <phoneticPr fontId="1"/>
  </si>
  <si>
    <t>実質収支　　　　  　= 形式収支 - 翌年度に繰越すべき財源</t>
    <rPh sb="0" eb="1">
      <t>ジツ</t>
    </rPh>
    <rPh sb="1" eb="2">
      <t>ジシツ</t>
    </rPh>
    <rPh sb="2" eb="4">
      <t>シュウシ</t>
    </rPh>
    <rPh sb="13" eb="15">
      <t>ケイシキ</t>
    </rPh>
    <rPh sb="15" eb="17">
      <t>シュウシ</t>
    </rPh>
    <rPh sb="20" eb="21">
      <t>ヨク</t>
    </rPh>
    <rPh sb="21" eb="23">
      <t>ネンド</t>
    </rPh>
    <rPh sb="24" eb="26">
      <t>クリコ</t>
    </rPh>
    <rPh sb="29" eb="31">
      <t>ザイゲン</t>
    </rPh>
    <phoneticPr fontId="1"/>
  </si>
  <si>
    <t>単年度収支 　　  　= 当該年度実質収支 - 前年度実質収支</t>
    <rPh sb="0" eb="3">
      <t>タンネンド</t>
    </rPh>
    <rPh sb="3" eb="5">
      <t>シュウシ</t>
    </rPh>
    <rPh sb="13" eb="15">
      <t>トウガイ</t>
    </rPh>
    <rPh sb="15" eb="17">
      <t>ネンド</t>
    </rPh>
    <rPh sb="17" eb="18">
      <t>ジツ</t>
    </rPh>
    <rPh sb="18" eb="19">
      <t>シツ</t>
    </rPh>
    <rPh sb="19" eb="21">
      <t>シュウシ</t>
    </rPh>
    <rPh sb="24" eb="27">
      <t>ゼンネンド</t>
    </rPh>
    <rPh sb="27" eb="28">
      <t>ジツ</t>
    </rPh>
    <rPh sb="28" eb="29">
      <t>シツ</t>
    </rPh>
    <rPh sb="29" eb="31">
      <t>シュウシ</t>
    </rPh>
    <phoneticPr fontId="1"/>
  </si>
  <si>
    <t>科　目</t>
    <rPh sb="0" eb="3">
      <t>カモク</t>
    </rPh>
    <phoneticPr fontId="1"/>
  </si>
  <si>
    <t>自主財源</t>
    <rPh sb="0" eb="2">
      <t>ジシュ</t>
    </rPh>
    <rPh sb="2" eb="4">
      <t>ザイゲン</t>
    </rPh>
    <phoneticPr fontId="1"/>
  </si>
  <si>
    <t>依存財源</t>
    <rPh sb="0" eb="2">
      <t>イゾン</t>
    </rPh>
    <rPh sb="2" eb="4">
      <t>ザイゲン</t>
    </rPh>
    <phoneticPr fontId="1"/>
  </si>
  <si>
    <t>決算額  (万円 )</t>
    <rPh sb="0" eb="2">
      <t>ケッサン</t>
    </rPh>
    <rPh sb="2" eb="3">
      <t>ガク</t>
    </rPh>
    <phoneticPr fontId="1"/>
  </si>
  <si>
    <t>割合</t>
    <rPh sb="0" eb="2">
      <t>ワリアイ</t>
    </rPh>
    <phoneticPr fontId="1"/>
  </si>
  <si>
    <t>割合</t>
  </si>
  <si>
    <t>市税</t>
    <rPh sb="0" eb="2">
      <t>シゼイ</t>
    </rPh>
    <phoneticPr fontId="1"/>
  </si>
  <si>
    <t>地方譲与税</t>
    <rPh sb="0" eb="2">
      <t>チホウ</t>
    </rPh>
    <rPh sb="2" eb="4">
      <t>ジョウヨ</t>
    </rPh>
    <rPh sb="4" eb="5">
      <t>ゼイ</t>
    </rPh>
    <phoneticPr fontId="1"/>
  </si>
  <si>
    <t>利子割交付金</t>
    <rPh sb="0" eb="2">
      <t>リシ</t>
    </rPh>
    <rPh sb="2" eb="3">
      <t>ワリ</t>
    </rPh>
    <rPh sb="3" eb="6">
      <t>コウフキン</t>
    </rPh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</si>
  <si>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</si>
  <si>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"/>
  </si>
  <si>
    <t>地方消費税交付金</t>
    <rPh sb="0" eb="2">
      <t>チホウ</t>
    </rPh>
    <rPh sb="2" eb="5">
      <t>ショウヒゼイ</t>
    </rPh>
    <rPh sb="5" eb="8">
      <t>コウフキン</t>
    </rPh>
    <phoneticPr fontId="1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</si>
  <si>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1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</si>
  <si>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</si>
  <si>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</si>
  <si>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地方交付税</t>
    <rPh sb="0" eb="2">
      <t>チホウ</t>
    </rPh>
    <rPh sb="2" eb="5">
      <t>コウフゼイ</t>
    </rPh>
    <phoneticPr fontId="1"/>
  </si>
  <si>
    <t>交通安全対策特別交付金</t>
    <rPh sb="0" eb="1">
      <t>コウ</t>
    </rPh>
    <rPh sb="1" eb="2">
      <t>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1"/>
  </si>
  <si>
    <t>分担金及び負担金</t>
    <rPh sb="0" eb="3">
      <t>ブンタンキン</t>
    </rPh>
    <rPh sb="3" eb="4">
      <t>オヨ</t>
    </rPh>
    <rPh sb="5" eb="8">
      <t>フタンキン</t>
    </rPh>
    <phoneticPr fontId="1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</si>
  <si>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1"/>
  </si>
  <si>
    <t>国庫支出金</t>
    <rPh sb="0" eb="2">
      <t>コッコ</t>
    </rPh>
    <rPh sb="2" eb="5">
      <t>シシュツキン</t>
    </rPh>
    <phoneticPr fontId="1"/>
  </si>
  <si>
    <t>県支出金</t>
    <rPh sb="0" eb="1">
      <t>ケン</t>
    </rPh>
    <rPh sb="1" eb="4">
      <t>シシュツキン</t>
    </rPh>
    <phoneticPr fontId="1"/>
  </si>
  <si>
    <t>財産収入</t>
    <rPh sb="0" eb="2">
      <t>ザイサン</t>
    </rPh>
    <rPh sb="2" eb="4">
      <t>シュウニュウ</t>
    </rPh>
    <phoneticPr fontId="1"/>
  </si>
  <si>
    <t>寄附金</t>
    <rPh sb="0" eb="3">
      <t>キフキン</t>
    </rPh>
    <phoneticPr fontId="1"/>
  </si>
  <si>
    <t>繰入金</t>
    <rPh sb="0" eb="2">
      <t>クリコ</t>
    </rPh>
    <rPh sb="2" eb="3">
      <t>キン</t>
    </rPh>
    <phoneticPr fontId="1"/>
  </si>
  <si>
    <t>繰越金</t>
    <rPh sb="0" eb="2">
      <t>クリコ</t>
    </rPh>
    <rPh sb="2" eb="3">
      <t>キン</t>
    </rPh>
    <phoneticPr fontId="1"/>
  </si>
  <si>
    <t>諸収入</t>
    <rPh sb="0" eb="1">
      <t>ショ</t>
    </rPh>
    <rPh sb="1" eb="3">
      <t>シュウニュウ</t>
    </rPh>
    <phoneticPr fontId="1"/>
  </si>
  <si>
    <t>市債</t>
    <rPh sb="0" eb="1">
      <t>シ</t>
    </rPh>
    <rPh sb="1" eb="2">
      <t>サイ</t>
    </rPh>
    <phoneticPr fontId="1"/>
  </si>
  <si>
    <t>歳入合計</t>
    <rPh sb="0" eb="2">
      <t>サイニュウ</t>
    </rPh>
    <rPh sb="2" eb="4">
      <t>ゴウケイ</t>
    </rPh>
    <phoneticPr fontId="1"/>
  </si>
  <si>
    <t>( 資料/財政課 )</t>
    <rPh sb="2" eb="4">
      <t>シリョウ</t>
    </rPh>
    <rPh sb="5" eb="7">
      <t>ザイセイ</t>
    </rPh>
    <rPh sb="7" eb="8">
      <t>カ</t>
    </rPh>
    <phoneticPr fontId="1"/>
  </si>
  <si>
    <t>６．一般会計歳入決算額性質別内訳</t>
    <rPh sb="2" eb="4">
      <t>イッパン</t>
    </rPh>
    <rPh sb="4" eb="6">
      <t>カイケイ</t>
    </rPh>
    <rPh sb="6" eb="8">
      <t>サイニュウ</t>
    </rPh>
    <rPh sb="8" eb="10">
      <t>ケッサン</t>
    </rPh>
    <rPh sb="10" eb="11">
      <t>ガク</t>
    </rPh>
    <rPh sb="11" eb="13">
      <t>セイシツ</t>
    </rPh>
    <rPh sb="13" eb="14">
      <t>ベツ</t>
    </rPh>
    <rPh sb="14" eb="16">
      <t>ウチワケ</t>
    </rPh>
    <phoneticPr fontId="1"/>
  </si>
  <si>
    <t>&lt;三島市財政事情公表より&gt;</t>
    <rPh sb="1" eb="4">
      <t>ミシマシ</t>
    </rPh>
    <rPh sb="4" eb="6">
      <t>ザイセイ</t>
    </rPh>
    <rPh sb="6" eb="8">
      <t>ジジョウ</t>
    </rPh>
    <rPh sb="8" eb="10">
      <t>コウヒョウ</t>
    </rPh>
    <phoneticPr fontId="1"/>
  </si>
  <si>
    <t>(単位：万円， ％ )</t>
    <rPh sb="1" eb="3">
      <t>タンイ</t>
    </rPh>
    <rPh sb="4" eb="5">
      <t>マン</t>
    </rPh>
    <rPh sb="5" eb="6">
      <t>エン</t>
    </rPh>
    <phoneticPr fontId="1"/>
  </si>
  <si>
    <t>年度</t>
    <rPh sb="0" eb="2">
      <t>ネンド</t>
    </rPh>
    <phoneticPr fontId="1"/>
  </si>
  <si>
    <t>自　　　主　　　財　　　源</t>
    <rPh sb="0" eb="5">
      <t>ジシュ</t>
    </rPh>
    <rPh sb="8" eb="13">
      <t>ザイゲン</t>
    </rPh>
    <phoneticPr fontId="1"/>
  </si>
  <si>
    <t>市　　税</t>
    <rPh sb="0" eb="1">
      <t>シ</t>
    </rPh>
    <rPh sb="3" eb="4">
      <t>ゼイ</t>
    </rPh>
    <phoneticPr fontId="1"/>
  </si>
  <si>
    <t>その他</t>
    <rPh sb="0" eb="3">
      <t>ソノタ</t>
    </rPh>
    <phoneticPr fontId="1"/>
  </si>
  <si>
    <t>市　　債</t>
    <rPh sb="0" eb="4">
      <t>シサイ</t>
    </rPh>
    <phoneticPr fontId="1"/>
  </si>
  <si>
    <t>国庫支出金</t>
    <rPh sb="0" eb="2">
      <t>コッコ</t>
    </rPh>
    <rPh sb="2" eb="4">
      <t>シシュツ</t>
    </rPh>
    <rPh sb="4" eb="5">
      <t>キン</t>
    </rPh>
    <phoneticPr fontId="1"/>
  </si>
  <si>
    <t>７．一般会計歳出決算額性質別内訳</t>
    <rPh sb="2" eb="4">
      <t>イッパン</t>
    </rPh>
    <rPh sb="4" eb="6">
      <t>カイケイ</t>
    </rPh>
    <rPh sb="6" eb="8">
      <t>サイシュツ</t>
    </rPh>
    <rPh sb="8" eb="10">
      <t>ケッサン</t>
    </rPh>
    <rPh sb="10" eb="11">
      <t>ガク</t>
    </rPh>
    <rPh sb="11" eb="13">
      <t>セイシツ</t>
    </rPh>
    <rPh sb="13" eb="14">
      <t>ベツ</t>
    </rPh>
    <rPh sb="14" eb="16">
      <t>ウチワケ</t>
    </rPh>
    <phoneticPr fontId="1"/>
  </si>
  <si>
    <t>（単位：万円，％)</t>
    <rPh sb="1" eb="3">
      <t>タンイ</t>
    </rPh>
    <rPh sb="4" eb="5">
      <t>マン</t>
    </rPh>
    <rPh sb="5" eb="6">
      <t>エン</t>
    </rPh>
    <phoneticPr fontId="1"/>
  </si>
  <si>
    <t>義　　　務　　　的　　　経　　　費</t>
    <rPh sb="0" eb="9">
      <t>ギムテキ</t>
    </rPh>
    <rPh sb="12" eb="17">
      <t>ケイヒ</t>
    </rPh>
    <phoneticPr fontId="1"/>
  </si>
  <si>
    <t>一般行政費</t>
    <rPh sb="0" eb="2">
      <t>イッパン</t>
    </rPh>
    <rPh sb="2" eb="4">
      <t>ギョウセイ</t>
    </rPh>
    <rPh sb="4" eb="5">
      <t>ヒ</t>
    </rPh>
    <phoneticPr fontId="1"/>
  </si>
  <si>
    <t>人件費</t>
    <rPh sb="0" eb="2">
      <t>ジンケン</t>
    </rPh>
    <rPh sb="2" eb="3">
      <t>ヒ</t>
    </rPh>
    <phoneticPr fontId="1"/>
  </si>
  <si>
    <t>扶助費</t>
    <rPh sb="0" eb="2">
      <t>フジョ</t>
    </rPh>
    <rPh sb="2" eb="3">
      <t>ヒ</t>
    </rPh>
    <phoneticPr fontId="1"/>
  </si>
  <si>
    <t>公債費</t>
    <rPh sb="0" eb="2">
      <t>コウサイ</t>
    </rPh>
    <rPh sb="2" eb="3">
      <t>ヒ</t>
    </rPh>
    <phoneticPr fontId="1"/>
  </si>
  <si>
    <t>物件費・維持補修費・補助費等</t>
    <rPh sb="0" eb="3">
      <t>ブッケンヒ</t>
    </rPh>
    <rPh sb="4" eb="6">
      <t>イジ</t>
    </rPh>
    <rPh sb="6" eb="8">
      <t>ホシュウ</t>
    </rPh>
    <rPh sb="8" eb="9">
      <t>ヒ</t>
    </rPh>
    <rPh sb="10" eb="12">
      <t>ホジョ</t>
    </rPh>
    <rPh sb="12" eb="13">
      <t>ヒ</t>
    </rPh>
    <rPh sb="13" eb="14">
      <t>トウ</t>
    </rPh>
    <phoneticPr fontId="1"/>
  </si>
  <si>
    <t>投　　資　　的　　経　　費</t>
    <rPh sb="0" eb="4">
      <t>トウシ</t>
    </rPh>
    <rPh sb="6" eb="7">
      <t>テキ</t>
    </rPh>
    <rPh sb="9" eb="13">
      <t>ケイヒ</t>
    </rPh>
    <phoneticPr fontId="1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</si>
  <si>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1"/>
  </si>
  <si>
    <t>災害復旧事業費</t>
    <rPh sb="0" eb="2">
      <t>サイガイ</t>
    </rPh>
    <rPh sb="2" eb="4">
      <t>フッキュウ</t>
    </rPh>
    <rPh sb="4" eb="7">
      <t>ジギョウヒ</t>
    </rPh>
    <phoneticPr fontId="1"/>
  </si>
  <si>
    <t>８．各特別会計歳入歳出決算額推移</t>
    <rPh sb="2" eb="3">
      <t>カク</t>
    </rPh>
    <rPh sb="3" eb="5">
      <t>トクベツ</t>
    </rPh>
    <rPh sb="5" eb="7">
      <t>カイケイ</t>
    </rPh>
    <rPh sb="7" eb="9">
      <t>サイニュウ</t>
    </rPh>
    <rPh sb="9" eb="11">
      <t>サイシュツ</t>
    </rPh>
    <rPh sb="11" eb="13">
      <t>ケッサン</t>
    </rPh>
    <rPh sb="13" eb="14">
      <t>ガク</t>
    </rPh>
    <rPh sb="14" eb="16">
      <t>スイイ</t>
    </rPh>
    <phoneticPr fontId="1"/>
  </si>
  <si>
    <t>&lt;特別会計歳入歳出決算書より&gt;</t>
    <rPh sb="1" eb="3">
      <t>トクベツ</t>
    </rPh>
    <rPh sb="3" eb="5">
      <t>カイケイ</t>
    </rPh>
    <rPh sb="5" eb="7">
      <t>サイニュウ</t>
    </rPh>
    <rPh sb="7" eb="9">
      <t>サイシュツ</t>
    </rPh>
    <rPh sb="9" eb="12">
      <t>ケッサンショ</t>
    </rPh>
    <phoneticPr fontId="1"/>
  </si>
  <si>
    <t>(単位：円 )</t>
    <rPh sb="1" eb="3">
      <t>タンイ</t>
    </rPh>
    <rPh sb="4" eb="5">
      <t>エン</t>
    </rPh>
    <phoneticPr fontId="1"/>
  </si>
  <si>
    <t>特別会計名</t>
    <rPh sb="0" eb="2">
      <t>トクベツ</t>
    </rPh>
    <rPh sb="2" eb="4">
      <t>カイケイ</t>
    </rPh>
    <rPh sb="4" eb="5">
      <t>メイ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</si>
  <si>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</si>
  <si>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-</t>
  </si>
  <si>
    <t>介護保険</t>
    <rPh sb="0" eb="2">
      <t>カイゴ</t>
    </rPh>
    <rPh sb="2" eb="4">
      <t>ホケン</t>
    </rPh>
    <phoneticPr fontId="1"/>
  </si>
  <si>
    <t>墓園事業</t>
    <rPh sb="0" eb="1">
      <t>ボエン</t>
    </rPh>
    <rPh sb="1" eb="2">
      <t>ソノ</t>
    </rPh>
    <rPh sb="2" eb="4">
      <t>ジギョウ</t>
    </rPh>
    <phoneticPr fontId="1"/>
  </si>
  <si>
    <t>下水道事業</t>
    <rPh sb="0" eb="3">
      <t>ゲスイドウ</t>
    </rPh>
    <rPh sb="3" eb="5">
      <t>ジギョウ</t>
    </rPh>
    <phoneticPr fontId="1"/>
  </si>
  <si>
    <t>楽寿園</t>
    <rPh sb="0" eb="1">
      <t>ラク</t>
    </rPh>
    <rPh sb="1" eb="2">
      <t>コトブキ</t>
    </rPh>
    <rPh sb="2" eb="3">
      <t>ソノ</t>
    </rPh>
    <phoneticPr fontId="1"/>
  </si>
  <si>
    <t>駐車場事業</t>
    <rPh sb="0" eb="2">
      <t>チュウシャ</t>
    </rPh>
    <rPh sb="2" eb="3">
      <t>バ</t>
    </rPh>
    <rPh sb="3" eb="5">
      <t>ジギョウ</t>
    </rPh>
    <phoneticPr fontId="1"/>
  </si>
  <si>
    <t>後期高齢者
医療</t>
    <rPh sb="0" eb="2">
      <t>コウキ</t>
    </rPh>
    <rPh sb="2" eb="5">
      <t>コウレイシャ</t>
    </rPh>
    <rPh sb="6" eb="8">
      <t>イリョウ</t>
    </rPh>
    <phoneticPr fontId="1"/>
  </si>
  <si>
    <t>（注意）</t>
    <rPh sb="1" eb="3">
      <t>チュウイ</t>
    </rPh>
    <phoneticPr fontId="1"/>
  </si>
  <si>
    <t>( 資料/財政課 )</t>
  </si>
  <si>
    <t>楽寿園は平成26年度末で会計閉鎖。</t>
    <rPh sb="0" eb="1">
      <t>ラク</t>
    </rPh>
    <rPh sb="1" eb="2">
      <t>ジュ</t>
    </rPh>
    <rPh sb="2" eb="3">
      <t>エン</t>
    </rPh>
    <rPh sb="4" eb="6">
      <t>ヘイセイ</t>
    </rPh>
    <rPh sb="8" eb="10">
      <t>ネンド</t>
    </rPh>
    <rPh sb="10" eb="11">
      <t>マツ</t>
    </rPh>
    <rPh sb="12" eb="14">
      <t>カイケイ</t>
    </rPh>
    <rPh sb="14" eb="16">
      <t>ヘイサ</t>
    </rPh>
    <phoneticPr fontId="1"/>
  </si>
  <si>
    <t>９．税務平均調定額</t>
    <rPh sb="2" eb="4">
      <t>ゼイム</t>
    </rPh>
    <rPh sb="4" eb="6">
      <t>ヘイキン</t>
    </rPh>
    <rPh sb="6" eb="7">
      <t>チョウ</t>
    </rPh>
    <rPh sb="7" eb="8">
      <t>テイ</t>
    </rPh>
    <rPh sb="8" eb="9">
      <t>ガク</t>
    </rPh>
    <phoneticPr fontId="1"/>
  </si>
  <si>
    <t>( 各年1月1日現在 )</t>
    <rPh sb="2" eb="3">
      <t>カク</t>
    </rPh>
    <rPh sb="3" eb="4">
      <t>ネン</t>
    </rPh>
    <rPh sb="5" eb="6">
      <t>ツキ</t>
    </rPh>
    <rPh sb="7" eb="8">
      <t>ヒ</t>
    </rPh>
    <rPh sb="8" eb="10">
      <t>ゲンザイ</t>
    </rPh>
    <phoneticPr fontId="1"/>
  </si>
  <si>
    <t>区　　　　分</t>
    <rPh sb="0" eb="6">
      <t>クブン</t>
    </rPh>
    <phoneticPr fontId="1"/>
  </si>
  <si>
    <t>個人市民税
( 円 )</t>
    <rPh sb="0" eb="2">
      <t>コジン</t>
    </rPh>
    <rPh sb="2" eb="5">
      <t>シミンゼイ</t>
    </rPh>
    <rPh sb="8" eb="9">
      <t>エン</t>
    </rPh>
    <phoneticPr fontId="1"/>
  </si>
  <si>
    <t>固定資産税
( 円 )</t>
    <rPh sb="0" eb="2">
      <t>コテイ</t>
    </rPh>
    <rPh sb="2" eb="5">
      <t>シサンゼイ</t>
    </rPh>
    <phoneticPr fontId="1"/>
  </si>
  <si>
    <t>人口１人当り</t>
    <rPh sb="0" eb="2">
      <t>ジンコウ</t>
    </rPh>
    <rPh sb="3" eb="4">
      <t>ヒト</t>
    </rPh>
    <rPh sb="4" eb="5">
      <t>アタ</t>
    </rPh>
    <phoneticPr fontId="1"/>
  </si>
  <si>
    <t>１世帯当り</t>
    <rPh sb="1" eb="3">
      <t>セタイ</t>
    </rPh>
    <rPh sb="3" eb="4">
      <t>アタ</t>
    </rPh>
    <phoneticPr fontId="1"/>
  </si>
  <si>
    <t>納税者１人当り</t>
    <rPh sb="0" eb="3">
      <t>ノウゼイシャ</t>
    </rPh>
    <rPh sb="4" eb="5">
      <t>ヒト</t>
    </rPh>
    <rPh sb="5" eb="6">
      <t>アタ</t>
    </rPh>
    <phoneticPr fontId="1"/>
  </si>
  <si>
    <t>１０．税目別納税義務者状況　　</t>
    <rPh sb="3" eb="5">
      <t>ゼイモク</t>
    </rPh>
    <rPh sb="5" eb="6">
      <t>ベツ</t>
    </rPh>
    <rPh sb="6" eb="8">
      <t>ノウゼイ</t>
    </rPh>
    <rPh sb="8" eb="11">
      <t>ギムシャ</t>
    </rPh>
    <rPh sb="11" eb="13">
      <t>ジョウキョウ</t>
    </rPh>
    <phoneticPr fontId="1"/>
  </si>
  <si>
    <t>市　　民　　税</t>
    <rPh sb="0" eb="7">
      <t>シミンゼイ</t>
    </rPh>
    <phoneticPr fontId="1"/>
  </si>
  <si>
    <t>固定資産税</t>
    <rPh sb="0" eb="2">
      <t>コテイ</t>
    </rPh>
    <rPh sb="2" eb="5">
      <t>シサンゼイ</t>
    </rPh>
    <phoneticPr fontId="1"/>
  </si>
  <si>
    <t>合  計</t>
    <rPh sb="0" eb="4">
      <t>ゴウケイ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</si>
  <si>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</si>
  <si>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</si>
  <si>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１１．市税収入済額の推移</t>
    <rPh sb="3" eb="5">
      <t>シゼイ</t>
    </rPh>
    <rPh sb="5" eb="7">
      <t>シュウニュウ</t>
    </rPh>
    <rPh sb="7" eb="8">
      <t>ズ</t>
    </rPh>
    <rPh sb="8" eb="9">
      <t>ガク</t>
    </rPh>
    <rPh sb="10" eb="12">
      <t>スイイ</t>
    </rPh>
    <phoneticPr fontId="1"/>
  </si>
  <si>
    <t>(単位：円)</t>
    <rPh sb="1" eb="3">
      <t>タンイ</t>
    </rPh>
    <rPh sb="4" eb="5">
      <t>エン</t>
    </rPh>
    <phoneticPr fontId="1"/>
  </si>
  <si>
    <t>総額</t>
    <rPh sb="0" eb="2">
      <t>ソウガク</t>
    </rPh>
    <phoneticPr fontId="1"/>
  </si>
  <si>
    <t>市民税</t>
    <rPh sb="0" eb="3">
      <t>シミンゼイ</t>
    </rPh>
    <phoneticPr fontId="1"/>
  </si>
  <si>
    <t>軽自動車税</t>
    <rPh sb="0" eb="4">
      <t>ケイジドウシャ</t>
    </rPh>
    <rPh sb="4" eb="5">
      <t>ゼイ</t>
    </rPh>
    <phoneticPr fontId="1"/>
  </si>
  <si>
    <t>市たばこ税</t>
    <rPh sb="0" eb="1">
      <t>シ</t>
    </rPh>
    <rPh sb="4" eb="5">
      <t>ゼイ</t>
    </rPh>
    <phoneticPr fontId="1"/>
  </si>
  <si>
    <t>特別土地保有税</t>
    <rPh sb="0" eb="2">
      <t>トクベツ</t>
    </rPh>
    <rPh sb="2" eb="4">
      <t>トチ</t>
    </rPh>
    <rPh sb="4" eb="7">
      <t>ホユウゼイ</t>
    </rPh>
    <phoneticPr fontId="1"/>
  </si>
  <si>
    <t>都市計画税</t>
    <rPh sb="0" eb="2">
      <t>トシ</t>
    </rPh>
    <rPh sb="2" eb="4">
      <t>ケイカク</t>
    </rPh>
    <rPh sb="4" eb="5">
      <t>ゼイ</t>
    </rPh>
    <phoneticPr fontId="1"/>
  </si>
  <si>
    <t>１２．課税関係証明書発行状況　　</t>
    <rPh sb="3" eb="5">
      <t>カゼイ</t>
    </rPh>
    <rPh sb="5" eb="7">
      <t>カンケイ</t>
    </rPh>
    <rPh sb="7" eb="10">
      <t>ショウメイショ</t>
    </rPh>
    <rPh sb="10" eb="12">
      <t>ハッコウ</t>
    </rPh>
    <rPh sb="12" eb="14">
      <t>ジョウキョウ</t>
    </rPh>
    <phoneticPr fontId="1"/>
  </si>
  <si>
    <t>(各年度末現在)</t>
    <rPh sb="1" eb="2">
      <t>カク</t>
    </rPh>
    <rPh sb="2" eb="3">
      <t>ネン</t>
    </rPh>
    <rPh sb="3" eb="4">
      <t>ド</t>
    </rPh>
    <rPh sb="4" eb="5">
      <t>マツ</t>
    </rPh>
    <rPh sb="5" eb="7">
      <t>ゲンザイ</t>
    </rPh>
    <phoneticPr fontId="1"/>
  </si>
  <si>
    <t>種  別</t>
    <rPh sb="0" eb="4">
      <t>シュベツ</t>
    </rPh>
    <phoneticPr fontId="1"/>
  </si>
  <si>
    <t>評価通知</t>
    <rPh sb="0" eb="2">
      <t>ヒョウカ</t>
    </rPh>
    <rPh sb="2" eb="4">
      <t>ツウチ</t>
    </rPh>
    <phoneticPr fontId="1"/>
  </si>
  <si>
    <t>評価証明</t>
    <rPh sb="0" eb="2">
      <t>ヒョウカ</t>
    </rPh>
    <rPh sb="2" eb="4">
      <t>ショウメイ</t>
    </rPh>
    <phoneticPr fontId="1"/>
  </si>
  <si>
    <t>公課証明</t>
    <rPh sb="0" eb="2">
      <t>コウカ</t>
    </rPh>
    <rPh sb="2" eb="4">
      <t>ショウメイ</t>
    </rPh>
    <phoneticPr fontId="1"/>
  </si>
  <si>
    <t>名寄・課税台帳</t>
    <rPh sb="0" eb="1">
      <t>ナ</t>
    </rPh>
    <rPh sb="1" eb="2">
      <t>ヨ</t>
    </rPh>
    <rPh sb="3" eb="5">
      <t>カゼイ</t>
    </rPh>
    <rPh sb="5" eb="7">
      <t>ダイチョウ</t>
    </rPh>
    <phoneticPr fontId="1"/>
  </si>
  <si>
    <t>土地家屋台帳閲覧</t>
    <rPh sb="0" eb="2">
      <t>トチ</t>
    </rPh>
    <rPh sb="2" eb="4">
      <t>カオク</t>
    </rPh>
    <rPh sb="4" eb="6">
      <t>ダイチョウ</t>
    </rPh>
    <rPh sb="6" eb="8">
      <t>エツラン</t>
    </rPh>
    <phoneticPr fontId="1"/>
  </si>
  <si>
    <t>土地家屋台帳証明</t>
    <rPh sb="0" eb="2">
      <t>トチ</t>
    </rPh>
    <rPh sb="2" eb="4">
      <t>カオク</t>
    </rPh>
    <rPh sb="4" eb="6">
      <t>ダイチョウ</t>
    </rPh>
    <rPh sb="6" eb="8">
      <t>ショウメイ</t>
    </rPh>
    <phoneticPr fontId="1"/>
  </si>
  <si>
    <t>所得証明</t>
    <rPh sb="0" eb="2">
      <t>ショトク</t>
    </rPh>
    <rPh sb="2" eb="4">
      <t>ショウメイ</t>
    </rPh>
    <phoneticPr fontId="1"/>
  </si>
  <si>
    <t>非課税証明</t>
    <rPh sb="0" eb="3">
      <t>ヒカゼイ</t>
    </rPh>
    <rPh sb="3" eb="5">
      <t>ショウメイ</t>
    </rPh>
    <phoneticPr fontId="1"/>
  </si>
  <si>
    <t>所在証明</t>
    <rPh sb="0" eb="2">
      <t>ショザイ</t>
    </rPh>
    <rPh sb="2" eb="4">
      <t>ショウメイ</t>
    </rPh>
    <phoneticPr fontId="1"/>
  </si>
  <si>
    <t>市税納税証明</t>
    <rPh sb="0" eb="2">
      <t>シゼイ</t>
    </rPh>
    <rPh sb="2" eb="4">
      <t>ノウゼイ</t>
    </rPh>
    <rPh sb="4" eb="6">
      <t>ショウメイ</t>
    </rPh>
    <phoneticPr fontId="1"/>
  </si>
  <si>
    <t>合　　　計</t>
    <rPh sb="0" eb="5">
      <t>ゴウケイ</t>
    </rPh>
    <phoneticPr fontId="1"/>
  </si>
  <si>
    <t>　(注意)中郷・北上市民サービスコーナーでの発行分を含む。</t>
    <rPh sb="2" eb="4">
      <t>チュウイ</t>
    </rPh>
    <rPh sb="5" eb="6">
      <t>ナカ</t>
    </rPh>
    <rPh sb="6" eb="7">
      <t>サト</t>
    </rPh>
    <rPh sb="8" eb="9">
      <t>キタ</t>
    </rPh>
    <rPh sb="9" eb="10">
      <t>ウエ</t>
    </rPh>
    <rPh sb="10" eb="12">
      <t>シミン</t>
    </rPh>
    <rPh sb="22" eb="24">
      <t>ハッコウ</t>
    </rPh>
    <rPh sb="24" eb="25">
      <t>ブン</t>
    </rPh>
    <rPh sb="26" eb="27">
      <t>フク</t>
    </rPh>
    <phoneticPr fontId="1"/>
  </si>
  <si>
    <t>１３．段階別納税義務者数・総所得金額・分離譲渡所得額等</t>
    <rPh sb="3" eb="5">
      <t>ダンカイ</t>
    </rPh>
    <rPh sb="5" eb="6">
      <t>ベツ</t>
    </rPh>
    <rPh sb="6" eb="8">
      <t>ノウゼイ</t>
    </rPh>
    <rPh sb="8" eb="11">
      <t>ギムシャ</t>
    </rPh>
    <rPh sb="11" eb="12">
      <t>カズ</t>
    </rPh>
    <rPh sb="13" eb="14">
      <t>ソウ</t>
    </rPh>
    <rPh sb="14" eb="16">
      <t>ショトク</t>
    </rPh>
    <rPh sb="16" eb="18">
      <t>キンガク</t>
    </rPh>
    <rPh sb="19" eb="21">
      <t>ブンリ</t>
    </rPh>
    <rPh sb="21" eb="23">
      <t>ジョウト</t>
    </rPh>
    <rPh sb="23" eb="25">
      <t>ショトク</t>
    </rPh>
    <rPh sb="25" eb="26">
      <t>ガク</t>
    </rPh>
    <rPh sb="26" eb="27">
      <t>トウ</t>
    </rPh>
    <phoneticPr fontId="1"/>
  </si>
  <si>
    <t>課税標準の段階</t>
    <rPh sb="0" eb="2">
      <t>カゼイ</t>
    </rPh>
    <rPh sb="2" eb="4">
      <t>ヒョウジュン</t>
    </rPh>
    <rPh sb="5" eb="7">
      <t>ダンカイ</t>
    </rPh>
    <phoneticPr fontId="1"/>
  </si>
  <si>
    <t>納税義務者数</t>
    <rPh sb="0" eb="2">
      <t>ノウゼイ</t>
    </rPh>
    <rPh sb="2" eb="5">
      <t>ギムシャ</t>
    </rPh>
    <rPh sb="5" eb="6">
      <t>カズ</t>
    </rPh>
    <phoneticPr fontId="1"/>
  </si>
  <si>
    <t>総所得金額等</t>
    <rPh sb="0" eb="1">
      <t>ソウ</t>
    </rPh>
    <rPh sb="1" eb="3">
      <t>ショトク</t>
    </rPh>
    <rPh sb="3" eb="5">
      <t>キンガク</t>
    </rPh>
    <rPh sb="5" eb="6">
      <t>トウ</t>
    </rPh>
    <phoneticPr fontId="1"/>
  </si>
  <si>
    <t>分離譲渡等所得額</t>
    <rPh sb="0" eb="2">
      <t>ブンリ</t>
    </rPh>
    <rPh sb="2" eb="4">
      <t>ジョウト</t>
    </rPh>
    <rPh sb="4" eb="5">
      <t>ナド</t>
    </rPh>
    <rPh sb="5" eb="7">
      <t>ショトク</t>
    </rPh>
    <rPh sb="7" eb="8">
      <t>ガク</t>
    </rPh>
    <phoneticPr fontId="1"/>
  </si>
  <si>
    <t>所得控除額</t>
    <rPh sb="0" eb="2">
      <t>ショトク</t>
    </rPh>
    <rPh sb="2" eb="4">
      <t>コウジョ</t>
    </rPh>
    <rPh sb="4" eb="5">
      <t>ガク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</si>
  <si>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</si>
  <si>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所得割額</t>
    <rPh sb="0" eb="2">
      <t>ショトク</t>
    </rPh>
    <rPh sb="2" eb="3">
      <t>ワリ</t>
    </rPh>
    <rPh sb="3" eb="4">
      <t>ガク</t>
    </rPh>
    <phoneticPr fontId="1"/>
  </si>
  <si>
    <t>総所得金額</t>
    <rPh sb="0" eb="1">
      <t>ソウ</t>
    </rPh>
    <rPh sb="1" eb="3">
      <t>ショトク</t>
    </rPh>
    <rPh sb="3" eb="5">
      <t>キンガク</t>
    </rPh>
    <phoneticPr fontId="1"/>
  </si>
  <si>
    <t>分離課税所得</t>
    <rPh sb="0" eb="2">
      <t>ブンリ</t>
    </rPh>
    <rPh sb="2" eb="4">
      <t>カゼイ</t>
    </rPh>
    <rPh sb="4" eb="6">
      <t>ショトク</t>
    </rPh>
    <phoneticPr fontId="1"/>
  </si>
  <si>
    <t>(特別減税後)</t>
    <rPh sb="1" eb="3">
      <t>トクベツ</t>
    </rPh>
    <rPh sb="3" eb="5">
      <t>ゲンゼイ</t>
    </rPh>
    <rPh sb="5" eb="6">
      <t>ゴ</t>
    </rPh>
    <phoneticPr fontId="1"/>
  </si>
  <si>
    <t>(人)</t>
    <rPh sb="1" eb="2">
      <t>ヒト</t>
    </rPh>
    <phoneticPr fontId="1"/>
  </si>
  <si>
    <t>(千円)</t>
    <rPh sb="1" eb="2">
      <t>セン</t>
    </rPh>
    <rPh sb="2" eb="3">
      <t>エン</t>
    </rPh>
    <phoneticPr fontId="1"/>
  </si>
  <si>
    <t>10万円以下の金額</t>
    <rPh sb="2" eb="3">
      <t>マン</t>
    </rPh>
    <rPh sb="3" eb="4">
      <t>エン</t>
    </rPh>
    <rPh sb="4" eb="6">
      <t>イカ</t>
    </rPh>
    <rPh sb="7" eb="9">
      <t>キンガク</t>
    </rPh>
    <phoneticPr fontId="1"/>
  </si>
  <si>
    <t>10万円を超え100万円以下</t>
    <rPh sb="2" eb="3">
      <t>マン</t>
    </rPh>
    <rPh sb="3" eb="4">
      <t>エン</t>
    </rPh>
    <rPh sb="5" eb="6">
      <t>コ</t>
    </rPh>
    <rPh sb="10" eb="11">
      <t>マン</t>
    </rPh>
    <rPh sb="11" eb="12">
      <t>エン</t>
    </rPh>
    <rPh sb="12" eb="14">
      <t>イカ</t>
    </rPh>
    <phoneticPr fontId="1"/>
  </si>
  <si>
    <t>100万円を超え200万円以下</t>
    <rPh sb="3" eb="4">
      <t>マン</t>
    </rPh>
    <rPh sb="4" eb="5">
      <t>エン</t>
    </rPh>
    <rPh sb="6" eb="7">
      <t>コ</t>
    </rPh>
    <rPh sb="11" eb="12">
      <t>マン</t>
    </rPh>
    <rPh sb="12" eb="13">
      <t>エン</t>
    </rPh>
    <rPh sb="13" eb="15">
      <t>イカ</t>
    </rPh>
    <phoneticPr fontId="1"/>
  </si>
  <si>
    <t>200万円を超え300万円以下</t>
    <rPh sb="3" eb="4">
      <t>マン</t>
    </rPh>
    <rPh sb="4" eb="5">
      <t>エン</t>
    </rPh>
    <rPh sb="6" eb="7">
      <t>コ</t>
    </rPh>
    <rPh sb="11" eb="12">
      <t>マン</t>
    </rPh>
    <rPh sb="12" eb="13">
      <t>エン</t>
    </rPh>
    <rPh sb="13" eb="15">
      <t>イカ</t>
    </rPh>
    <phoneticPr fontId="1"/>
  </si>
  <si>
    <t>300万円を超え400万円以下</t>
    <rPh sb="3" eb="4">
      <t>マン</t>
    </rPh>
    <rPh sb="4" eb="5">
      <t>エン</t>
    </rPh>
    <rPh sb="6" eb="7">
      <t>コ</t>
    </rPh>
    <rPh sb="11" eb="12">
      <t>マン</t>
    </rPh>
    <rPh sb="12" eb="13">
      <t>エン</t>
    </rPh>
    <rPh sb="13" eb="15">
      <t>イカ</t>
    </rPh>
    <phoneticPr fontId="1"/>
  </si>
  <si>
    <t>400万円を超え550万円以下</t>
    <rPh sb="3" eb="4">
      <t>マン</t>
    </rPh>
    <rPh sb="4" eb="5">
      <t>エン</t>
    </rPh>
    <rPh sb="6" eb="7">
      <t>コ</t>
    </rPh>
    <rPh sb="11" eb="12">
      <t>マン</t>
    </rPh>
    <rPh sb="12" eb="13">
      <t>エン</t>
    </rPh>
    <rPh sb="13" eb="15">
      <t>イカ</t>
    </rPh>
    <phoneticPr fontId="1"/>
  </si>
  <si>
    <t>550万円を超え700万円以下</t>
    <rPh sb="3" eb="4">
      <t>マン</t>
    </rPh>
    <rPh sb="4" eb="5">
      <t>エン</t>
    </rPh>
    <rPh sb="6" eb="7">
      <t>コ</t>
    </rPh>
    <rPh sb="11" eb="12">
      <t>マン</t>
    </rPh>
    <rPh sb="12" eb="13">
      <t>エン</t>
    </rPh>
    <rPh sb="13" eb="15">
      <t>イカ</t>
    </rPh>
    <phoneticPr fontId="1"/>
  </si>
  <si>
    <t>700万円を超え1,000万円以下</t>
    <rPh sb="3" eb="4">
      <t>マン</t>
    </rPh>
    <rPh sb="4" eb="5">
      <t>エン</t>
    </rPh>
    <rPh sb="6" eb="7">
      <t>コ</t>
    </rPh>
    <rPh sb="13" eb="14">
      <t>マン</t>
    </rPh>
    <rPh sb="14" eb="15">
      <t>エン</t>
    </rPh>
    <rPh sb="15" eb="17">
      <t>イカ</t>
    </rPh>
    <phoneticPr fontId="1"/>
  </si>
  <si>
    <t>1,000万円を超える金額</t>
    <rPh sb="5" eb="6">
      <t>マン</t>
    </rPh>
    <rPh sb="6" eb="7">
      <t>エン</t>
    </rPh>
    <rPh sb="8" eb="9">
      <t>コ</t>
    </rPh>
    <rPh sb="11" eb="13">
      <t>キンガク</t>
    </rPh>
    <phoneticPr fontId="1"/>
  </si>
  <si>
    <t>課税標準額</t>
  </si>
  <si>
    <t>１５．営業等所得者の納税義務者数・総所得金額・所得控除額等</t>
    <rPh sb="3" eb="5">
      <t>エイギョウ</t>
    </rPh>
    <rPh sb="5" eb="6">
      <t>ナド</t>
    </rPh>
    <phoneticPr fontId="1"/>
  </si>
  <si>
    <t>１６．農業所得者の納税義務者数・総所得金額・所得控除額等</t>
    <rPh sb="3" eb="5">
      <t>ノウギョウ</t>
    </rPh>
    <phoneticPr fontId="1"/>
  </si>
  <si>
    <t>１９．市議会開会度数と議決件数等</t>
    <rPh sb="3" eb="4">
      <t>シ</t>
    </rPh>
    <rPh sb="4" eb="6">
      <t>ギカイ</t>
    </rPh>
    <rPh sb="6" eb="8">
      <t>カイカイ</t>
    </rPh>
    <rPh sb="8" eb="10">
      <t>ドスウ</t>
    </rPh>
    <rPh sb="11" eb="13">
      <t>ギケツ</t>
    </rPh>
    <rPh sb="13" eb="15">
      <t>ケンスウ</t>
    </rPh>
    <rPh sb="15" eb="16">
      <t>トウ</t>
    </rPh>
    <phoneticPr fontId="1"/>
  </si>
  <si>
    <t>(各年12月31日現在)</t>
    <rPh sb="1" eb="2">
      <t>カク</t>
    </rPh>
    <rPh sb="2" eb="3">
      <t>ネン</t>
    </rPh>
    <rPh sb="5" eb="6">
      <t>ツキ</t>
    </rPh>
    <rPh sb="8" eb="9">
      <t>ヒ</t>
    </rPh>
    <rPh sb="9" eb="11">
      <t>ゲンザイ</t>
    </rPh>
    <phoneticPr fontId="1"/>
  </si>
  <si>
    <t>年次</t>
    <rPh sb="0" eb="2">
      <t>ネンジ</t>
    </rPh>
    <phoneticPr fontId="1"/>
  </si>
  <si>
    <t>開会度数</t>
    <rPh sb="0" eb="2">
      <t>カイカイ</t>
    </rPh>
    <rPh sb="2" eb="4">
      <t>ドスウ</t>
    </rPh>
    <phoneticPr fontId="1"/>
  </si>
  <si>
    <t>議決件数</t>
    <rPh sb="0" eb="2">
      <t>ギケツ</t>
    </rPh>
    <rPh sb="2" eb="4">
      <t>ケンスウ</t>
    </rPh>
    <phoneticPr fontId="1"/>
  </si>
  <si>
    <t>市長提出</t>
    <rPh sb="0" eb="2">
      <t>シチョウ</t>
    </rPh>
    <rPh sb="2" eb="4">
      <t>テイシュツ</t>
    </rPh>
    <phoneticPr fontId="1"/>
  </si>
  <si>
    <t>議員提出</t>
    <rPh sb="0" eb="2">
      <t>ギイン</t>
    </rPh>
    <rPh sb="2" eb="4">
      <t>テイシュツ</t>
    </rPh>
    <phoneticPr fontId="1"/>
  </si>
  <si>
    <t>請    願</t>
    <rPh sb="0" eb="6">
      <t>セイガン</t>
    </rPh>
    <phoneticPr fontId="1"/>
  </si>
  <si>
    <t>陳    情</t>
    <rPh sb="0" eb="6">
      <t>チンジョウ</t>
    </rPh>
    <phoneticPr fontId="1"/>
  </si>
  <si>
    <t>選　挙</t>
    <rPh sb="0" eb="3">
      <t>センキョ</t>
    </rPh>
    <phoneticPr fontId="1"/>
  </si>
  <si>
    <t>　　出席率</t>
    <rPh sb="2" eb="4">
      <t>シュッセキ</t>
    </rPh>
    <rPh sb="4" eb="5">
      <t>リツ</t>
    </rPh>
    <phoneticPr fontId="1"/>
  </si>
  <si>
    <t>原案可決</t>
    <rPh sb="0" eb="2">
      <t>ゲンアン</t>
    </rPh>
    <rPh sb="2" eb="4">
      <t>カケツ</t>
    </rPh>
    <phoneticPr fontId="1"/>
  </si>
  <si>
    <t>修正可決</t>
    <rPh sb="0" eb="2">
      <t>シュウセイ</t>
    </rPh>
    <rPh sb="2" eb="4">
      <t>カケツ</t>
    </rPh>
    <phoneticPr fontId="1"/>
  </si>
  <si>
    <t>否　　決</t>
    <rPh sb="0" eb="4">
      <t>ヒケツ</t>
    </rPh>
    <phoneticPr fontId="1"/>
  </si>
  <si>
    <t>審議未了</t>
    <rPh sb="0" eb="2">
      <t>シンギ</t>
    </rPh>
    <rPh sb="2" eb="3">
      <t>ミ</t>
    </rPh>
    <rPh sb="3" eb="4">
      <t>リョウ</t>
    </rPh>
    <phoneticPr fontId="1"/>
  </si>
  <si>
    <t>条例可決</t>
    <rPh sb="0" eb="2">
      <t>ジョウレイ</t>
    </rPh>
    <rPh sb="2" eb="4">
      <t>カケツ</t>
    </rPh>
    <phoneticPr fontId="1"/>
  </si>
  <si>
    <t>意見書・決議</t>
    <rPh sb="0" eb="3">
      <t>イケンショ</t>
    </rPh>
    <rPh sb="4" eb="6">
      <t>ケツギ</t>
    </rPh>
    <phoneticPr fontId="1"/>
  </si>
  <si>
    <t>請願採択</t>
    <rPh sb="0" eb="2">
      <t>セイガン</t>
    </rPh>
    <rPh sb="2" eb="4">
      <t>サイタク</t>
    </rPh>
    <phoneticPr fontId="1"/>
  </si>
  <si>
    <t>請願不採択</t>
    <rPh sb="0" eb="2">
      <t>セイガン</t>
    </rPh>
    <rPh sb="2" eb="3">
      <t>フ</t>
    </rPh>
    <rPh sb="3" eb="5">
      <t>サイタク</t>
    </rPh>
    <phoneticPr fontId="1"/>
  </si>
  <si>
    <t>陳情採択</t>
    <rPh sb="0" eb="2">
      <t>チンジョウ</t>
    </rPh>
    <rPh sb="2" eb="4">
      <t>サイタク</t>
    </rPh>
    <phoneticPr fontId="1"/>
  </si>
  <si>
    <t>陳情不採択</t>
    <rPh sb="0" eb="2">
      <t>チンジョウ</t>
    </rPh>
    <rPh sb="2" eb="3">
      <t>フ</t>
    </rPh>
    <rPh sb="3" eb="5">
      <t>サイタク</t>
    </rPh>
    <phoneticPr fontId="1"/>
  </si>
  <si>
    <t>(注意) 選挙は議決件数に含めない。</t>
    <rPh sb="1" eb="3">
      <t>チュウイ</t>
    </rPh>
    <rPh sb="5" eb="7">
      <t>センキョ</t>
    </rPh>
    <rPh sb="8" eb="10">
      <t>ギケツ</t>
    </rPh>
    <rPh sb="10" eb="12">
      <t>ケンスウ</t>
    </rPh>
    <rPh sb="13" eb="14">
      <t>フク</t>
    </rPh>
    <phoneticPr fontId="1"/>
  </si>
  <si>
    <t>( 資料/議会事務局 )</t>
    <rPh sb="2" eb="4">
      <t>シリョウ</t>
    </rPh>
    <rPh sb="5" eb="7">
      <t>ギカイ</t>
    </rPh>
    <rPh sb="7" eb="10">
      <t>ジムキョク</t>
    </rPh>
    <phoneticPr fontId="1"/>
  </si>
  <si>
    <t>参議院議員通常選挙</t>
    <phoneticPr fontId="1"/>
  </si>
  <si>
    <t>H28.07.10</t>
    <phoneticPr fontId="1"/>
  </si>
  <si>
    <t>H29.6.25</t>
    <phoneticPr fontId="1"/>
  </si>
  <si>
    <t>H29.10.22</t>
    <phoneticPr fontId="1"/>
  </si>
  <si>
    <t>三島市長選挙</t>
    <rPh sb="0" eb="3">
      <t>ミシマシ</t>
    </rPh>
    <rPh sb="3" eb="4">
      <t>チョウ</t>
    </rPh>
    <rPh sb="4" eb="6">
      <t>センキョ</t>
    </rPh>
    <phoneticPr fontId="1"/>
  </si>
  <si>
    <t>H30.12.16</t>
    <phoneticPr fontId="1"/>
  </si>
  <si>
    <t>（資料／課税課）</t>
    <rPh sb="1" eb="3">
      <t>シリョウ</t>
    </rPh>
    <rPh sb="4" eb="5">
      <t>カ</t>
    </rPh>
    <rPh sb="6" eb="7">
      <t>カ</t>
    </rPh>
    <phoneticPr fontId="1"/>
  </si>
  <si>
    <t>(資料/市税収納課)</t>
    <rPh sb="1" eb="3">
      <t>シリョウ</t>
    </rPh>
    <rPh sb="4" eb="5">
      <t>シ</t>
    </rPh>
    <rPh sb="5" eb="6">
      <t>ゼイ</t>
    </rPh>
    <rPh sb="6" eb="8">
      <t>シュウノウ</t>
    </rPh>
    <rPh sb="8" eb="9">
      <t>カ</t>
    </rPh>
    <phoneticPr fontId="1"/>
  </si>
  <si>
    <t>課税(所得)証明</t>
    <rPh sb="0" eb="2">
      <t>カゼイ</t>
    </rPh>
    <rPh sb="3" eb="5">
      <t>ショトク</t>
    </rPh>
    <rPh sb="6" eb="8">
      <t>ショウメイ</t>
    </rPh>
    <phoneticPr fontId="1"/>
  </si>
  <si>
    <t>( 資料/課税課 )</t>
    <rPh sb="2" eb="4">
      <t>シリョウ</t>
    </rPh>
    <rPh sb="5" eb="8">
      <t>カゼイカ</t>
    </rPh>
    <rPh sb="7" eb="8">
      <t>カ</t>
    </rPh>
    <phoneticPr fontId="1"/>
  </si>
  <si>
    <t>(課税状況調より )</t>
    <rPh sb="1" eb="3">
      <t>カゼイ</t>
    </rPh>
    <rPh sb="3" eb="5">
      <t>ジョウキョウ</t>
    </rPh>
    <rPh sb="5" eb="6">
      <t>シラ</t>
    </rPh>
    <phoneticPr fontId="1"/>
  </si>
  <si>
    <t xml:space="preserve">   (課税状況調より)</t>
    <rPh sb="4" eb="6">
      <t>カゼイ</t>
    </rPh>
    <phoneticPr fontId="1"/>
  </si>
  <si>
    <t>( 資料/課税課 )</t>
    <rPh sb="2" eb="4">
      <t>シリョウ</t>
    </rPh>
    <rPh sb="5" eb="7">
      <t>カゼイ</t>
    </rPh>
    <rPh sb="7" eb="8">
      <t>カ</t>
    </rPh>
    <phoneticPr fontId="1"/>
  </si>
  <si>
    <t>(課税状況調より)</t>
    <phoneticPr fontId="1"/>
  </si>
  <si>
    <t>(課税状況調より)</t>
    <rPh sb="1" eb="3">
      <t>カゼイ</t>
    </rPh>
    <phoneticPr fontId="1"/>
  </si>
  <si>
    <t>可決１
否決2</t>
    <rPh sb="4" eb="6">
      <t>ヒケツ</t>
    </rPh>
    <phoneticPr fontId="1"/>
  </si>
  <si>
    <t>(6)</t>
  </si>
  <si>
    <t>(3)</t>
  </si>
  <si>
    <t>令和元</t>
    <rPh sb="0" eb="1">
      <t>レイワ</t>
    </rPh>
    <rPh sb="1" eb="2">
      <t>ガン</t>
    </rPh>
    <phoneticPr fontId="1"/>
  </si>
  <si>
    <t>令和元</t>
    <rPh sb="0" eb="3">
      <t>レイワガン</t>
    </rPh>
    <phoneticPr fontId="1"/>
  </si>
  <si>
    <t>令和元</t>
    <rPh sb="0" eb="2">
      <t>レイワガン</t>
    </rPh>
    <phoneticPr fontId="1"/>
  </si>
  <si>
    <t>可決１
否決1</t>
    <rPh sb="4" eb="6">
      <t>ヒケツ</t>
    </rPh>
    <phoneticPr fontId="1"/>
  </si>
  <si>
    <t>１７．その他の所得者の納税義務者数・総所得金額・所得控除額等</t>
    <rPh sb="3" eb="6">
      <t>ソノタ</t>
    </rPh>
    <rPh sb="7" eb="10">
      <t>ショトクシャ</t>
    </rPh>
    <phoneticPr fontId="1"/>
  </si>
  <si>
    <t>１８．土地等譲渡等の分離課税者の納税義務者数・総所得金額・所得控除額等</t>
    <rPh sb="3" eb="5">
      <t>トチ</t>
    </rPh>
    <rPh sb="5" eb="6">
      <t>トウ</t>
    </rPh>
    <rPh sb="6" eb="8">
      <t>ジョウト</t>
    </rPh>
    <rPh sb="8" eb="9">
      <t>ナド</t>
    </rPh>
    <rPh sb="10" eb="12">
      <t>ブンリ</t>
    </rPh>
    <rPh sb="12" eb="14">
      <t>カゼイ</t>
    </rPh>
    <rPh sb="14" eb="15">
      <t>シャ</t>
    </rPh>
    <phoneticPr fontId="1"/>
  </si>
  <si>
    <t>(各年1月1日現在　(課税状況調より）)</t>
    <rPh sb="1" eb="2">
      <t>カク</t>
    </rPh>
    <rPh sb="2" eb="3">
      <t>ネン</t>
    </rPh>
    <rPh sb="4" eb="5">
      <t>ツキ</t>
    </rPh>
    <rPh sb="6" eb="7">
      <t>ヒ</t>
    </rPh>
    <rPh sb="7" eb="9">
      <t>ゲンザイ</t>
    </rPh>
    <phoneticPr fontId="1"/>
  </si>
  <si>
    <t>(%)</t>
    <phoneticPr fontId="1"/>
  </si>
  <si>
    <t>-</t>
    <phoneticPr fontId="1"/>
  </si>
  <si>
    <t>-</t>
    <phoneticPr fontId="1"/>
  </si>
  <si>
    <t>可決2
否決1</t>
    <rPh sb="0" eb="2">
      <t>カケツ</t>
    </rPh>
    <rPh sb="4" eb="6">
      <t>ヒケツ</t>
    </rPh>
    <phoneticPr fontId="1"/>
  </si>
  <si>
    <t>可決3
否決1</t>
    <rPh sb="0" eb="2">
      <t>カケツ</t>
    </rPh>
    <rPh sb="4" eb="6">
      <t>ヒケツ</t>
    </rPh>
    <phoneticPr fontId="1"/>
  </si>
  <si>
    <t>1
（趣旨採択）</t>
    <rPh sb="3" eb="5">
      <t>シュシ</t>
    </rPh>
    <rPh sb="5" eb="7">
      <t>サイタク</t>
    </rPh>
    <phoneticPr fontId="1"/>
  </si>
  <si>
    <t>参議院議員通常選挙</t>
    <phoneticPr fontId="1"/>
  </si>
  <si>
    <t>H25.06.16</t>
    <phoneticPr fontId="1"/>
  </si>
  <si>
    <t>H25.07.21</t>
    <phoneticPr fontId="1"/>
  </si>
  <si>
    <t>H26.12.14</t>
    <phoneticPr fontId="1"/>
  </si>
  <si>
    <t>H26.12.14</t>
    <phoneticPr fontId="1"/>
  </si>
  <si>
    <t>※</t>
    <phoneticPr fontId="1"/>
  </si>
  <si>
    <t>-</t>
    <phoneticPr fontId="1"/>
  </si>
  <si>
    <t>H27.04.12</t>
    <phoneticPr fontId="1"/>
  </si>
  <si>
    <t>H27.04.26</t>
    <phoneticPr fontId="1"/>
  </si>
  <si>
    <t>県議会議員選挙</t>
    <phoneticPr fontId="1"/>
  </si>
  <si>
    <t>H31.04.07</t>
    <phoneticPr fontId="1"/>
  </si>
  <si>
    <t>市議会議員選挙</t>
    <phoneticPr fontId="1"/>
  </si>
  <si>
    <t>H31.04.21</t>
    <phoneticPr fontId="1"/>
  </si>
  <si>
    <t>R01.07.21</t>
    <phoneticPr fontId="1"/>
  </si>
  <si>
    <t>( 資料/選挙管理委員会 )</t>
    <phoneticPr fontId="1"/>
  </si>
  <si>
    <t>(単位：円 )</t>
    <phoneticPr fontId="1"/>
  </si>
  <si>
    <t>依　　　　存　　　　財　　　　源</t>
    <phoneticPr fontId="1"/>
  </si>
  <si>
    <t>下水道事業は平成30年度より公営企業会計適用のため平成29年度末で会計閉鎖。</t>
    <rPh sb="6" eb="8">
      <t>ヘイセイ</t>
    </rPh>
    <rPh sb="10" eb="12">
      <t>ネンド</t>
    </rPh>
    <rPh sb="14" eb="16">
      <t>コウエイ</t>
    </rPh>
    <rPh sb="16" eb="18">
      <t>キギョウ</t>
    </rPh>
    <rPh sb="18" eb="20">
      <t>カイケイ</t>
    </rPh>
    <rPh sb="20" eb="22">
      <t>テキヨウ</t>
    </rPh>
    <rPh sb="25" eb="27">
      <t>ヘイセイ</t>
    </rPh>
    <rPh sb="29" eb="31">
      <t>ネンド</t>
    </rPh>
    <rPh sb="31" eb="32">
      <t>マツ</t>
    </rPh>
    <rPh sb="33" eb="35">
      <t>カイケイ</t>
    </rPh>
    <rPh sb="35" eb="37">
      <t>ヘイサ</t>
    </rPh>
    <phoneticPr fontId="1"/>
  </si>
  <si>
    <t>(9)</t>
  </si>
  <si>
    <t>令和元</t>
    <rPh sb="0" eb="3">
      <t>レイワガン</t>
    </rPh>
    <phoneticPr fontId="1"/>
  </si>
  <si>
    <t>令和元</t>
    <rPh sb="0" eb="2">
      <t>レイワガン</t>
    </rPh>
    <phoneticPr fontId="1"/>
  </si>
  <si>
    <t>令和元年度調定分</t>
  </si>
  <si>
    <t>令和２年度調定分</t>
    <rPh sb="0" eb="2">
      <t>レイワ</t>
    </rPh>
    <phoneticPr fontId="1"/>
  </si>
  <si>
    <t>(21)</t>
    <phoneticPr fontId="1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</si>
  <si>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"/>
  </si>
  <si>
    <t>市民税（その他証明）</t>
    <rPh sb="0" eb="3">
      <t>シミンゼイ</t>
    </rPh>
    <rPh sb="4" eb="7">
      <t>ソノタ</t>
    </rPh>
    <rPh sb="7" eb="9">
      <t>ショウメイ</t>
    </rPh>
    <phoneticPr fontId="1"/>
  </si>
  <si>
    <t>市民税証明（無料）</t>
    <rPh sb="0" eb="3">
      <t>シミンゼイ</t>
    </rPh>
    <rPh sb="3" eb="5">
      <t>ショウメイ</t>
    </rPh>
    <rPh sb="6" eb="8">
      <t>ムリョウ</t>
    </rPh>
    <phoneticPr fontId="1"/>
  </si>
  <si>
    <t>住宅家屋証明</t>
    <rPh sb="0" eb="2">
      <t>ジュウタク</t>
    </rPh>
    <rPh sb="2" eb="4">
      <t>カオク</t>
    </rPh>
    <rPh sb="4" eb="6">
      <t>ショウメイ</t>
    </rPh>
    <phoneticPr fontId="1"/>
  </si>
  <si>
    <t>固定資産（その他証明）</t>
    <rPh sb="0" eb="2">
      <t>コテイ</t>
    </rPh>
    <rPh sb="2" eb="4">
      <t>シサン</t>
    </rPh>
    <rPh sb="5" eb="8">
      <t>ソノタ</t>
    </rPh>
    <rPh sb="8" eb="10">
      <t>ショウメイ</t>
    </rPh>
    <phoneticPr fontId="1"/>
  </si>
  <si>
    <t>固定資産税証明（無料）</t>
    <rPh sb="0" eb="2">
      <t>コテイ</t>
    </rPh>
    <rPh sb="2" eb="5">
      <t>シサンゼイ</t>
    </rPh>
    <rPh sb="5" eb="7">
      <t>ショウメイ</t>
    </rPh>
    <rPh sb="8" eb="10">
      <t>ムリョウ</t>
    </rPh>
    <phoneticPr fontId="1"/>
  </si>
  <si>
    <t>閉鎖公図</t>
    <rPh sb="0" eb="2">
      <t>ヘイサ</t>
    </rPh>
    <rPh sb="2" eb="4">
      <t>コウズ</t>
    </rPh>
    <phoneticPr fontId="1"/>
  </si>
  <si>
    <t>土地地番図</t>
    <rPh sb="0" eb="2">
      <t>トチ</t>
    </rPh>
    <rPh sb="2" eb="4">
      <t>チバン</t>
    </rPh>
    <rPh sb="4" eb="5">
      <t>ズ</t>
    </rPh>
    <phoneticPr fontId="1"/>
  </si>
  <si>
    <t>航空写真</t>
    <rPh sb="0" eb="2">
      <t>コウクウ</t>
    </rPh>
    <rPh sb="2" eb="4">
      <t>シャシン</t>
    </rPh>
    <phoneticPr fontId="1"/>
  </si>
  <si>
    <t>公図(写）</t>
    <rPh sb="0" eb="2">
      <t>コウズ</t>
    </rPh>
    <rPh sb="3" eb="4">
      <t>ウツ</t>
    </rPh>
    <phoneticPr fontId="1"/>
  </si>
  <si>
    <t>公図閲覧等（無料）</t>
    <rPh sb="0" eb="2">
      <t>コウズ</t>
    </rPh>
    <rPh sb="2" eb="4">
      <t>エツラン</t>
    </rPh>
    <rPh sb="4" eb="5">
      <t>トウ</t>
    </rPh>
    <rPh sb="6" eb="8">
      <t>ムリョウ</t>
    </rPh>
    <phoneticPr fontId="1"/>
  </si>
  <si>
    <t>車検用納税証明（無料）</t>
    <rPh sb="0" eb="3">
      <t>シャケンヨウ</t>
    </rPh>
    <rPh sb="3" eb="5">
      <t>ノウゼイ</t>
    </rPh>
    <rPh sb="5" eb="7">
      <t>ショウメイ</t>
    </rPh>
    <rPh sb="8" eb="10">
      <t>ムリョウ</t>
    </rPh>
    <phoneticPr fontId="1"/>
  </si>
  <si>
    <t>納税（その他証明）</t>
    <rPh sb="0" eb="2">
      <t>ノウゼイ</t>
    </rPh>
    <rPh sb="5" eb="6">
      <t>タ</t>
    </rPh>
    <rPh sb="6" eb="8">
      <t>ショウメイ</t>
    </rPh>
    <phoneticPr fontId="1"/>
  </si>
  <si>
    <t>納税証明（無料）</t>
    <rPh sb="0" eb="2">
      <t>ノウゼイ</t>
    </rPh>
    <rPh sb="2" eb="4">
      <t>ショウメイ</t>
    </rPh>
    <rPh sb="5" eb="7">
      <t>ムリョウ</t>
    </rPh>
    <phoneticPr fontId="1"/>
  </si>
  <si>
    <t>１４．給与所得者の納税義務者数・総所得金額・所得控除額等</t>
    <phoneticPr fontId="1"/>
  </si>
  <si>
    <t>(課税状況調より)</t>
    <phoneticPr fontId="1"/>
  </si>
  <si>
    <t>R03.06.20</t>
    <phoneticPr fontId="1"/>
  </si>
  <si>
    <t>参議院静岡県選出議員補欠選挙</t>
    <rPh sb="3" eb="6">
      <t>シズオカケン</t>
    </rPh>
    <rPh sb="6" eb="8">
      <t>センシュツ</t>
    </rPh>
    <rPh sb="8" eb="10">
      <t>ギイン</t>
    </rPh>
    <rPh sb="10" eb="12">
      <t>ホケツ</t>
    </rPh>
    <rPh sb="12" eb="14">
      <t>センキョ</t>
    </rPh>
    <phoneticPr fontId="1"/>
  </si>
  <si>
    <t>R03.10.24</t>
    <phoneticPr fontId="1"/>
  </si>
  <si>
    <t>R03.10.31</t>
    <phoneticPr fontId="1"/>
  </si>
  <si>
    <t>令和３年度調定分</t>
    <rPh sb="0" eb="2">
      <t>レイワ</t>
    </rPh>
    <phoneticPr fontId="1"/>
  </si>
  <si>
    <t>法人事業税交付金</t>
    <rPh sb="0" eb="5">
      <t>ホウジンジギョウゼイ</t>
    </rPh>
    <rPh sb="5" eb="8">
      <t>コウフキン</t>
    </rPh>
    <phoneticPr fontId="1"/>
  </si>
  <si>
    <t>&lt;三島市財政事情公表より&gt;</t>
    <phoneticPr fontId="1"/>
  </si>
  <si>
    <t>(15)</t>
  </si>
  <si>
    <t>固定資産税
（人）　</t>
    <rPh sb="0" eb="2">
      <t>コテイ</t>
    </rPh>
    <rPh sb="2" eb="5">
      <t>シサンゼイ</t>
    </rPh>
    <rPh sb="7" eb="8">
      <t>ニン</t>
    </rPh>
    <phoneticPr fontId="1"/>
  </si>
  <si>
    <t>軽自動車税
（台）</t>
    <rPh sb="0" eb="1">
      <t>ケイ</t>
    </rPh>
    <rPh sb="1" eb="4">
      <t>ジドウシャ</t>
    </rPh>
    <rPh sb="4" eb="5">
      <t>ゼイ</t>
    </rPh>
    <rPh sb="7" eb="8">
      <t>ダイ</t>
    </rPh>
    <phoneticPr fontId="1"/>
  </si>
  <si>
    <t>国民健康
保険税
（世帯）</t>
    <rPh sb="0" eb="2">
      <t>コクミン</t>
    </rPh>
    <rPh sb="2" eb="4">
      <t>ケンコウ</t>
    </rPh>
    <rPh sb="5" eb="8">
      <t>ホケンゼイ</t>
    </rPh>
    <rPh sb="10" eb="12">
      <t>セタイ</t>
    </rPh>
    <phoneticPr fontId="1"/>
  </si>
  <si>
    <t>個人
（人）</t>
    <rPh sb="0" eb="2">
      <t>コジン</t>
    </rPh>
    <rPh sb="4" eb="5">
      <t>ニン</t>
    </rPh>
    <phoneticPr fontId="1"/>
  </si>
  <si>
    <t>法人
（社）</t>
    <rPh sb="0" eb="2">
      <t>ホウジン</t>
    </rPh>
    <rPh sb="4" eb="5">
      <t>シャ</t>
    </rPh>
    <phoneticPr fontId="1"/>
  </si>
  <si>
    <t>課税台帳閲覧</t>
    <rPh sb="0" eb="2">
      <t>カゼイ</t>
    </rPh>
    <rPh sb="2" eb="4">
      <t>ダイチョウ</t>
    </rPh>
    <rPh sb="4" eb="6">
      <t>エツラン</t>
    </rPh>
    <phoneticPr fontId="1"/>
  </si>
  <si>
    <t>　　　　　令和元年8月から公図（写）の発行は静岡地方法務局沼津支局でのみ対応</t>
    <rPh sb="5" eb="7">
      <t>レイワ</t>
    </rPh>
    <rPh sb="7" eb="8">
      <t>ガン</t>
    </rPh>
    <rPh sb="8" eb="9">
      <t>ネン</t>
    </rPh>
    <rPh sb="10" eb="11">
      <t>ガツ</t>
    </rPh>
    <rPh sb="13" eb="15">
      <t>コウズ</t>
    </rPh>
    <rPh sb="16" eb="17">
      <t>ウツ</t>
    </rPh>
    <rPh sb="19" eb="21">
      <t>ハッコウ</t>
    </rPh>
    <rPh sb="22" eb="24">
      <t>シズオカ</t>
    </rPh>
    <rPh sb="24" eb="26">
      <t>チホウ</t>
    </rPh>
    <rPh sb="26" eb="29">
      <t>ホウムキョク</t>
    </rPh>
    <rPh sb="29" eb="31">
      <t>ヌマヅ</t>
    </rPh>
    <rPh sb="31" eb="33">
      <t>シキョク</t>
    </rPh>
    <rPh sb="36" eb="38">
      <t>タイオウ</t>
    </rPh>
    <phoneticPr fontId="1"/>
  </si>
  <si>
    <t>R04.07.10</t>
    <phoneticPr fontId="1"/>
  </si>
  <si>
    <t>R04.12.18</t>
    <phoneticPr fontId="1"/>
  </si>
  <si>
    <t>令和４年度調定分</t>
    <rPh sb="0" eb="2">
      <t>レイワ</t>
    </rPh>
    <phoneticPr fontId="1"/>
  </si>
  <si>
    <t>(17)</t>
    <phoneticPr fontId="1"/>
  </si>
  <si>
    <r>
      <t>　　　　</t>
    </r>
    <r>
      <rPr>
        <sz val="10"/>
        <rFont val="ＭＳ Ｐ明朝"/>
        <family val="1"/>
        <charset val="128"/>
      </rPr>
      <t>　コンビニ交付分を含む。</t>
    </r>
    <rPh sb="9" eb="11">
      <t>コウフ</t>
    </rPh>
    <rPh sb="11" eb="12">
      <t>ブン</t>
    </rPh>
    <rPh sb="13" eb="14">
      <t>フク</t>
    </rPh>
    <phoneticPr fontId="1"/>
  </si>
  <si>
    <t>R05.04.09</t>
    <phoneticPr fontId="1"/>
  </si>
  <si>
    <t>R05.04.23</t>
    <phoneticPr fontId="1"/>
  </si>
  <si>
    <t>※平成26年12月14日執行市長選挙議員選挙及び令和５年４月９日執行県議会議員選挙の選挙当日</t>
    <rPh sb="1" eb="3">
      <t>ヘイセイ</t>
    </rPh>
    <rPh sb="5" eb="6">
      <t>ネン</t>
    </rPh>
    <rPh sb="8" eb="9">
      <t>ガツ</t>
    </rPh>
    <rPh sb="11" eb="12">
      <t>ニチ</t>
    </rPh>
    <rPh sb="12" eb="14">
      <t>シッコウ</t>
    </rPh>
    <rPh sb="14" eb="16">
      <t>シチョウ</t>
    </rPh>
    <rPh sb="16" eb="18">
      <t>センキョ</t>
    </rPh>
    <rPh sb="22" eb="23">
      <t>オヨ</t>
    </rPh>
    <rPh sb="24" eb="26">
      <t>レイワ</t>
    </rPh>
    <rPh sb="27" eb="28">
      <t>ネン</t>
    </rPh>
    <rPh sb="29" eb="30">
      <t>ツキ</t>
    </rPh>
    <rPh sb="31" eb="32">
      <t>ニチ</t>
    </rPh>
    <rPh sb="32" eb="34">
      <t>シッコウ</t>
    </rPh>
    <rPh sb="34" eb="37">
      <t>ケンギカイ</t>
    </rPh>
    <rPh sb="37" eb="41">
      <t>ギインセンキョ</t>
    </rPh>
    <phoneticPr fontId="1"/>
  </si>
  <si>
    <t xml:space="preserve">　の有権者数は、無投票であったため、選挙人名簿登録基準日現在の名簿登録者数である。 </t>
    <phoneticPr fontId="1"/>
  </si>
  <si>
    <t>平成30</t>
    <rPh sb="0" eb="2">
      <t>ヘイセイ</t>
    </rPh>
    <phoneticPr fontId="1"/>
  </si>
  <si>
    <t>令和５年度調定分</t>
    <rPh sb="0" eb="2">
      <t>レイワ</t>
    </rPh>
    <phoneticPr fontId="1"/>
  </si>
  <si>
    <t>※</t>
  </si>
  <si>
    <t>(18)</t>
    <phoneticPr fontId="1"/>
  </si>
  <si>
    <t>1
（趣旨採択）</t>
    <rPh sb="3" eb="7">
      <t>シュシサイタク</t>
    </rPh>
    <phoneticPr fontId="1"/>
  </si>
  <si>
    <t>平成 27</t>
    <phoneticPr fontId="1"/>
  </si>
  <si>
    <t>平成27</t>
    <phoneticPr fontId="1"/>
  </si>
  <si>
    <t>R06.05.26</t>
    <phoneticPr fontId="1"/>
  </si>
  <si>
    <t>平成26</t>
    <rPh sb="0" eb="2">
      <t>ヘイセイ</t>
    </rPh>
    <phoneticPr fontId="1"/>
  </si>
  <si>
    <t>５．令和5年度の一般会計歳入決算額財源別内訳</t>
    <rPh sb="2" eb="3">
      <t>レイ</t>
    </rPh>
    <rPh sb="3" eb="4">
      <t>ワ</t>
    </rPh>
    <rPh sb="5" eb="7">
      <t>ネンド</t>
    </rPh>
    <rPh sb="8" eb="10">
      <t>イッパン</t>
    </rPh>
    <rPh sb="10" eb="12">
      <t>カイケイ</t>
    </rPh>
    <rPh sb="12" eb="14">
      <t>サイニュウ</t>
    </rPh>
    <rPh sb="14" eb="16">
      <t>ケッサン</t>
    </rPh>
    <rPh sb="16" eb="17">
      <t>ガク</t>
    </rPh>
    <rPh sb="17" eb="19">
      <t>ザイゲン</t>
    </rPh>
    <rPh sb="19" eb="20">
      <t>ベツ</t>
    </rPh>
    <rPh sb="20" eb="22">
      <t>ウチワケ</t>
    </rPh>
    <phoneticPr fontId="1"/>
  </si>
  <si>
    <t>平成  26</t>
    <phoneticPr fontId="1"/>
  </si>
  <si>
    <t>令和６年度調定分</t>
    <rPh sb="0" eb="2">
      <t>レイワ</t>
    </rPh>
    <phoneticPr fontId="1"/>
  </si>
  <si>
    <t>&lt;令和6年度&gt;</t>
    <rPh sb="1" eb="2">
      <t>レイ</t>
    </rPh>
    <rPh sb="2" eb="3">
      <t>カズ</t>
    </rPh>
    <rPh sb="4" eb="6">
      <t>ネンドヘイネンド</t>
    </rPh>
    <phoneticPr fontId="1"/>
  </si>
  <si>
    <t>&lt;令和6年度&gt;</t>
    <rPh sb="1" eb="3">
      <t>レイワ</t>
    </rPh>
    <phoneticPr fontId="1"/>
  </si>
  <si>
    <t>&lt;令和6年度&gt;</t>
    <rPh sb="1" eb="2">
      <t>レイ</t>
    </rPh>
    <rPh sb="2" eb="3">
      <t>カズ</t>
    </rPh>
    <rPh sb="4" eb="6">
      <t>ネンド</t>
    </rPh>
    <phoneticPr fontId="1"/>
  </si>
  <si>
    <t>平成27</t>
    <rPh sb="0" eb="1">
      <t>ヘイセイ</t>
    </rPh>
    <phoneticPr fontId="1"/>
  </si>
  <si>
    <t>R06.10.27</t>
    <phoneticPr fontId="1"/>
  </si>
  <si>
    <t>(16)</t>
    <phoneticPr fontId="1"/>
  </si>
  <si>
    <t>(3)</t>
    <phoneticPr fontId="1"/>
  </si>
  <si>
    <t>その他</t>
    <rPh sb="2" eb="3">
      <t>タ</t>
    </rPh>
    <phoneticPr fontId="1"/>
  </si>
  <si>
    <t>繰出金等</t>
    <rPh sb="0" eb="2">
      <t>クリダ</t>
    </rPh>
    <rPh sb="2" eb="3">
      <t>キン</t>
    </rPh>
    <rPh sb="3" eb="4">
      <t>トウ</t>
    </rPh>
    <phoneticPr fontId="1"/>
  </si>
  <si>
    <t>1
（趣旨採択）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</si>
</sst>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\(#,##0\)"/>
    <numFmt numFmtId="177" formatCode="#,##0.0_);\(#,##0.0\)"/>
    <numFmt numFmtId="178" formatCode="#,##0.00_);\(#,##0.00\)"/>
    <numFmt numFmtId="179" formatCode="#,##0_ "/>
    <numFmt numFmtId="180" formatCode="#,##0.000_);\(#,##0.000\)"/>
    <numFmt numFmtId="181" formatCode="0_);[Red]\(0\)"/>
    <numFmt numFmtId="182" formatCode="#,##0;&quot;△ &quot;#,##0"/>
    <numFmt numFmtId="183" formatCode="0.0%"/>
    <numFmt numFmtId="184" formatCode="0.0"/>
    <numFmt numFmtId="185" formatCode="_-* #,##0_-;\-* #,##0_-;_-* &quot;-&quot;_-;_-@_-"/>
    <numFmt numFmtId="186" formatCode="#,##0_);[Red]\(#,##0\)"/>
    <numFmt numFmtId="187" formatCode="#,##0_ ;[Red]\-#,##0\ "/>
  </numFmts>
  <fonts count="13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8.5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HGP明朝E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5" fillId="0" borderId="0" applyFont="0" applyFill="0" applyBorder="0" applyAlignment="0" applyProtection="0"/>
    <xf numFmtId="0" fontId="5" fillId="0" borderId="0"/>
  </cellStyleXfs>
  <cellXfs count="439">
    <xf numFmtId="0" fontId="0" fillId="0" borderId="0" xfId="0"/>
    <xf numFmtId="49" fontId="2" fillId="0" borderId="0" xfId="0" applyNumberFormat="1" applyFont="1" applyFill="1" applyBorder="1" applyAlignment="1">
      <alignment horizontal="right" vertical="center"/>
    </xf>
    <xf numFmtId="181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 shrinkToFit="1"/>
    </xf>
    <xf numFmtId="179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/>
    <xf numFmtId="0" fontId="2" fillId="0" borderId="0" xfId="0" applyFont="1" applyFill="1" applyBorder="1"/>
    <xf numFmtId="176" fontId="2" fillId="0" borderId="7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2" fillId="0" borderId="0" xfId="0" quotePrefix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176" fontId="2" fillId="0" borderId="0" xfId="0" quotePrefix="1" applyNumberFormat="1" applyFont="1" applyFill="1" applyBorder="1" applyAlignment="1">
      <alignment horizontal="center" vertical="center"/>
    </xf>
    <xf numFmtId="10" fontId="2" fillId="0" borderId="0" xfId="1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2" fillId="0" borderId="0" xfId="0" quotePrefix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right"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84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6" xfId="0" applyFont="1" applyFill="1" applyBorder="1" applyAlignment="1">
      <alignment horizontal="left" vertical="center"/>
    </xf>
    <xf numFmtId="180" fontId="2" fillId="0" borderId="2" xfId="0" applyNumberFormat="1" applyFont="1" applyFill="1" applyBorder="1" applyAlignment="1">
      <alignment horizontal="right" vertical="center"/>
    </xf>
    <xf numFmtId="186" fontId="2" fillId="0" borderId="0" xfId="3" applyNumberFormat="1" applyFont="1" applyFill="1" applyBorder="1" applyAlignment="1">
      <alignment horizontal="right" vertical="center" shrinkToFit="1"/>
    </xf>
    <xf numFmtId="186" fontId="2" fillId="0" borderId="0" xfId="3" applyNumberFormat="1" applyFont="1" applyFill="1" applyBorder="1" applyAlignment="1">
      <alignment horizontal="right" vertical="center"/>
    </xf>
    <xf numFmtId="185" fontId="2" fillId="0" borderId="0" xfId="3" applyFont="1" applyFill="1" applyBorder="1" applyAlignment="1">
      <alignment horizontal="right" vertical="center"/>
    </xf>
    <xf numFmtId="179" fontId="2" fillId="0" borderId="0" xfId="3" applyNumberFormat="1" applyFont="1" applyFill="1" applyBorder="1" applyAlignment="1">
      <alignment horizontal="right" vertical="center"/>
    </xf>
    <xf numFmtId="186" fontId="2" fillId="0" borderId="0" xfId="3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0" xfId="4" applyFont="1" applyFill="1" applyBorder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/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2" fillId="0" borderId="0" xfId="4" applyFont="1" applyFill="1" applyBorder="1"/>
    <xf numFmtId="0" fontId="2" fillId="0" borderId="6" xfId="4" quotePrefix="1" applyFont="1" applyFill="1" applyBorder="1" applyAlignment="1">
      <alignment horizontal="center" vertical="center"/>
    </xf>
    <xf numFmtId="176" fontId="2" fillId="0" borderId="0" xfId="4" applyNumberFormat="1" applyFont="1" applyFill="1" applyBorder="1" applyAlignment="1">
      <alignment vertical="center"/>
    </xf>
    <xf numFmtId="180" fontId="2" fillId="0" borderId="0" xfId="4" applyNumberFormat="1" applyFont="1" applyFill="1" applyBorder="1" applyAlignment="1">
      <alignment horizontal="right" vertical="center"/>
    </xf>
    <xf numFmtId="179" fontId="2" fillId="0" borderId="0" xfId="4" applyNumberFormat="1" applyFont="1" applyFill="1" applyBorder="1" applyAlignment="1">
      <alignment horizontal="right" vertical="center"/>
    </xf>
    <xf numFmtId="0" fontId="2" fillId="0" borderId="6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left"/>
    </xf>
    <xf numFmtId="0" fontId="7" fillId="0" borderId="6" xfId="4" applyFont="1" applyFill="1" applyBorder="1" applyAlignment="1">
      <alignment horizontal="left" vertical="center"/>
    </xf>
    <xf numFmtId="0" fontId="2" fillId="0" borderId="2" xfId="4" applyFont="1" applyFill="1" applyBorder="1" applyAlignment="1">
      <alignment horizontal="left" vertical="center"/>
    </xf>
    <xf numFmtId="176" fontId="2" fillId="0" borderId="4" xfId="4" applyNumberFormat="1" applyFont="1" applyFill="1" applyBorder="1" applyAlignment="1">
      <alignment vertical="center"/>
    </xf>
    <xf numFmtId="176" fontId="2" fillId="0" borderId="2" xfId="4" applyNumberFormat="1" applyFont="1" applyFill="1" applyBorder="1" applyAlignment="1">
      <alignment vertical="center"/>
    </xf>
    <xf numFmtId="0" fontId="2" fillId="0" borderId="0" xfId="4" applyFont="1" applyFill="1" applyBorder="1" applyAlignment="1">
      <alignment horizontal="right"/>
    </xf>
    <xf numFmtId="0" fontId="2" fillId="0" borderId="0" xfId="4" applyFont="1" applyFill="1" applyAlignment="1">
      <alignment horizontal="left"/>
    </xf>
    <xf numFmtId="176" fontId="2" fillId="0" borderId="0" xfId="4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38" fontId="3" fillId="0" borderId="0" xfId="2" applyFont="1" applyFill="1" applyAlignment="1"/>
    <xf numFmtId="38" fontId="3" fillId="0" borderId="0" xfId="2" applyFont="1" applyFill="1" applyBorder="1" applyAlignment="1"/>
    <xf numFmtId="38" fontId="2" fillId="0" borderId="0" xfId="2" applyFont="1" applyFill="1" applyAlignment="1"/>
    <xf numFmtId="38" fontId="2" fillId="0" borderId="0" xfId="2" applyFont="1" applyFill="1" applyBorder="1" applyAlignment="1">
      <alignment horizontal="right" vertical="center"/>
    </xf>
    <xf numFmtId="38" fontId="2" fillId="0" borderId="2" xfId="2" applyFont="1" applyFill="1" applyBorder="1" applyAlignment="1">
      <alignment vertical="center"/>
    </xf>
    <xf numFmtId="38" fontId="2" fillId="0" borderId="2" xfId="2" applyFont="1" applyFill="1" applyBorder="1" applyAlignment="1">
      <alignment horizontal="right" vertical="center"/>
    </xf>
    <xf numFmtId="38" fontId="2" fillId="0" borderId="11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vertical="center"/>
    </xf>
    <xf numFmtId="0" fontId="0" fillId="0" borderId="2" xfId="0" applyFont="1" applyFill="1" applyBorder="1" applyAlignment="1"/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/>
    <xf numFmtId="182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4" xfId="0" applyNumberFormat="1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2" fillId="0" borderId="0" xfId="0" quotePrefix="1" applyFont="1" applyFill="1" applyBorder="1"/>
    <xf numFmtId="0" fontId="2" fillId="0" borderId="2" xfId="0" applyFont="1" applyFill="1" applyBorder="1" applyAlignment="1">
      <alignment horizontal="right"/>
    </xf>
    <xf numFmtId="177" fontId="2" fillId="0" borderId="2" xfId="0" applyNumberFormat="1" applyFont="1" applyFill="1" applyBorder="1" applyAlignment="1">
      <alignment horizontal="right"/>
    </xf>
    <xf numFmtId="0" fontId="4" fillId="0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3" fillId="0" borderId="0" xfId="4" applyFont="1" applyFill="1" applyAlignment="1">
      <alignment horizontal="left" vertical="center"/>
    </xf>
    <xf numFmtId="0" fontId="3" fillId="0" borderId="0" xfId="4" applyFont="1" applyFill="1" applyBorder="1"/>
    <xf numFmtId="0" fontId="3" fillId="0" borderId="0" xfId="4" applyFont="1" applyFill="1" applyBorder="1" applyAlignment="1">
      <alignment horizontal="left" vertical="center"/>
    </xf>
    <xf numFmtId="0" fontId="2" fillId="0" borderId="9" xfId="4" applyFont="1" applyFill="1" applyBorder="1" applyAlignment="1">
      <alignment vertical="center"/>
    </xf>
    <xf numFmtId="0" fontId="2" fillId="0" borderId="11" xfId="4" applyFont="1" applyFill="1" applyBorder="1" applyAlignment="1">
      <alignment horizontal="center" vertical="center" wrapText="1"/>
    </xf>
    <xf numFmtId="0" fontId="2" fillId="0" borderId="13" xfId="4" applyFont="1" applyFill="1" applyBorder="1" applyAlignment="1">
      <alignment horizontal="center" vertical="center" wrapText="1"/>
    </xf>
    <xf numFmtId="0" fontId="3" fillId="0" borderId="0" xfId="4" applyFont="1" applyFill="1"/>
    <xf numFmtId="0" fontId="2" fillId="0" borderId="6" xfId="4" applyFont="1" applyFill="1" applyBorder="1" applyAlignment="1">
      <alignment horizontal="center" vertical="center"/>
    </xf>
    <xf numFmtId="0" fontId="2" fillId="0" borderId="6" xfId="4" quotePrefix="1" applyFont="1" applyFill="1" applyBorder="1" applyAlignment="1">
      <alignment horizontal="right" vertical="center"/>
    </xf>
    <xf numFmtId="0" fontId="2" fillId="0" borderId="1" xfId="4" quotePrefix="1" applyFont="1" applyFill="1" applyBorder="1" applyAlignment="1">
      <alignment horizontal="center" vertical="center"/>
    </xf>
    <xf numFmtId="176" fontId="2" fillId="0" borderId="4" xfId="4" applyNumberFormat="1" applyFont="1" applyFill="1" applyBorder="1" applyAlignment="1">
      <alignment horizontal="center" vertical="center"/>
    </xf>
    <xf numFmtId="176" fontId="2" fillId="0" borderId="2" xfId="4" applyNumberFormat="1" applyFont="1" applyFill="1" applyBorder="1" applyAlignment="1">
      <alignment horizontal="center" vertical="center"/>
    </xf>
    <xf numFmtId="0" fontId="2" fillId="0" borderId="0" xfId="4" quotePrefix="1" applyFont="1" applyFill="1" applyBorder="1" applyAlignment="1">
      <alignment horizontal="left" vertical="center"/>
    </xf>
    <xf numFmtId="176" fontId="2" fillId="0" borderId="0" xfId="4" applyNumberFormat="1" applyFont="1" applyFill="1" applyBorder="1" applyAlignment="1">
      <alignment horizontal="left" vertical="center"/>
    </xf>
    <xf numFmtId="186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quotePrefix="1" applyNumberFormat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1" xfId="0" quotePrefix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182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83" fontId="2" fillId="0" borderId="13" xfId="1" applyNumberFormat="1" applyFont="1" applyFill="1" applyBorder="1" applyAlignment="1">
      <alignment horizontal="center" vertical="center"/>
    </xf>
    <xf numFmtId="38" fontId="2" fillId="0" borderId="0" xfId="3" applyNumberFormat="1" applyFont="1" applyFill="1" applyBorder="1" applyAlignment="1">
      <alignment horizontal="right" vertical="center"/>
    </xf>
    <xf numFmtId="38" fontId="2" fillId="0" borderId="0" xfId="3" applyNumberFormat="1" applyFont="1" applyFill="1" applyBorder="1" applyAlignment="1">
      <alignment vertical="center"/>
    </xf>
    <xf numFmtId="187" fontId="2" fillId="0" borderId="0" xfId="2" applyNumberFormat="1" applyFont="1" applyFill="1" applyBorder="1" applyAlignment="1">
      <alignment vertical="center"/>
    </xf>
    <xf numFmtId="186" fontId="2" fillId="0" borderId="0" xfId="4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182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82" fontId="2" fillId="0" borderId="0" xfId="0" applyNumberFormat="1" applyFont="1" applyFill="1" applyBorder="1" applyAlignment="1">
      <alignment horizontal="right" vertical="center"/>
    </xf>
    <xf numFmtId="182" fontId="2" fillId="0" borderId="0" xfId="0" applyNumberFormat="1" applyFont="1" applyFill="1" applyBorder="1" applyAlignment="1">
      <alignment vertical="center"/>
    </xf>
    <xf numFmtId="182" fontId="2" fillId="0" borderId="2" xfId="0" applyNumberFormat="1" applyFont="1" applyFill="1" applyBorder="1" applyAlignment="1">
      <alignment vertical="center"/>
    </xf>
    <xf numFmtId="182" fontId="2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18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6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7" fontId="2" fillId="0" borderId="0" xfId="0" quotePrefix="1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>
      <alignment horizontal="center" vertical="center" wrapText="1"/>
    </xf>
    <xf numFmtId="37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186" fontId="2" fillId="0" borderId="0" xfId="4" applyNumberFormat="1" applyFont="1" applyFill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6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182" fontId="2" fillId="0" borderId="0" xfId="0" applyNumberFormat="1" applyFont="1" applyFill="1" applyBorder="1" applyAlignment="1">
      <alignment horizontal="right" vertical="center"/>
    </xf>
    <xf numFmtId="182" fontId="2" fillId="0" borderId="2" xfId="0" applyNumberFormat="1" applyFont="1" applyFill="1" applyBorder="1" applyAlignment="1">
      <alignment horizontal="right" vertical="center"/>
    </xf>
    <xf numFmtId="182" fontId="2" fillId="0" borderId="0" xfId="0" applyNumberFormat="1" applyFont="1" applyFill="1" applyBorder="1" applyAlignment="1">
      <alignment vertical="center"/>
    </xf>
    <xf numFmtId="182" fontId="2" fillId="0" borderId="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quotePrefix="1" applyNumberFormat="1" applyFont="1" applyFill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37" fontId="2" fillId="0" borderId="0" xfId="0" applyNumberFormat="1" applyFont="1" applyFill="1" applyAlignment="1">
      <alignment horizontal="right" vertical="center"/>
    </xf>
    <xf numFmtId="182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84" fontId="2" fillId="0" borderId="0" xfId="0" applyNumberFormat="1" applyFont="1" applyFill="1" applyAlignment="1">
      <alignment horizontal="right"/>
    </xf>
    <xf numFmtId="177" fontId="2" fillId="0" borderId="0" xfId="0" applyNumberFormat="1" applyFont="1" applyFill="1" applyAlignment="1">
      <alignment horizontal="right"/>
    </xf>
    <xf numFmtId="182" fontId="2" fillId="0" borderId="0" xfId="0" applyNumberFormat="1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7" fontId="2" fillId="0" borderId="0" xfId="0" applyNumberFormat="1" applyFont="1" applyFill="1" applyAlignment="1">
      <alignment horizontal="center" vertical="center" wrapText="1"/>
    </xf>
    <xf numFmtId="37" fontId="12" fillId="0" borderId="0" xfId="0" applyNumberFormat="1" applyFont="1" applyFill="1" applyAlignment="1">
      <alignment horizontal="center" vertical="center" wrapText="1"/>
    </xf>
    <xf numFmtId="37" fontId="2" fillId="0" borderId="0" xfId="0" quotePrefix="1" applyNumberFormat="1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79" fontId="2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Border="1" applyAlignment="1">
      <alignment horizontal="center" vertical="center"/>
    </xf>
    <xf numFmtId="10" fontId="2" fillId="0" borderId="0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82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182" fontId="2" fillId="0" borderId="0" xfId="0" applyNumberFormat="1" applyFont="1" applyFill="1" applyBorder="1" applyAlignment="1">
      <alignment horizontal="right" vertical="center"/>
    </xf>
    <xf numFmtId="186" fontId="2" fillId="0" borderId="0" xfId="0" applyNumberFormat="1" applyFont="1" applyFill="1" applyAlignment="1">
      <alignment horizontal="right" vertical="center"/>
    </xf>
    <xf numFmtId="179" fontId="2" fillId="0" borderId="6" xfId="0" applyNumberFormat="1" applyFont="1" applyFill="1" applyBorder="1" applyAlignment="1">
      <alignment horizontal="right" vertical="center"/>
    </xf>
    <xf numFmtId="186" fontId="2" fillId="0" borderId="6" xfId="0" applyNumberFormat="1" applyFont="1" applyFill="1" applyBorder="1" applyAlignment="1">
      <alignment horizontal="right" vertical="center"/>
    </xf>
    <xf numFmtId="183" fontId="2" fillId="0" borderId="6" xfId="1" applyNumberFormat="1" applyFont="1" applyFill="1" applyBorder="1" applyAlignment="1">
      <alignment horizontal="center" vertical="center"/>
    </xf>
    <xf numFmtId="183" fontId="2" fillId="0" borderId="0" xfId="1" applyNumberFormat="1" applyFont="1" applyFill="1" applyBorder="1" applyAlignment="1">
      <alignment horizontal="center" vertical="center"/>
    </xf>
    <xf numFmtId="182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80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80" fontId="2" fillId="0" borderId="0" xfId="0" applyNumberFormat="1" applyFont="1" applyFill="1" applyAlignment="1">
      <alignment horizontal="right" vertical="center"/>
    </xf>
    <xf numFmtId="0" fontId="2" fillId="0" borderId="0" xfId="0" quotePrefix="1" applyFont="1" applyFill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37" fontId="12" fillId="0" borderId="0" xfId="0" applyNumberFormat="1" applyFont="1" applyAlignment="1">
      <alignment horizontal="center" vertical="center" wrapText="1"/>
    </xf>
    <xf numFmtId="37" fontId="2" fillId="0" borderId="0" xfId="0" quotePrefix="1" applyNumberFormat="1" applyFont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182" fontId="2" fillId="0" borderId="0" xfId="0" applyNumberFormat="1" applyFont="1" applyFill="1" applyAlignment="1">
      <alignment horizontal="right" vertical="center"/>
    </xf>
    <xf numFmtId="182" fontId="2" fillId="0" borderId="2" xfId="0" applyNumberFormat="1" applyFont="1" applyFill="1" applyBorder="1" applyAlignment="1">
      <alignment horizontal="right" vertical="center"/>
    </xf>
    <xf numFmtId="182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2" fontId="2" fillId="0" borderId="4" xfId="0" applyNumberFormat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182" fontId="2" fillId="0" borderId="0" xfId="0" applyNumberFormat="1" applyFont="1" applyFill="1" applyBorder="1" applyAlignment="1">
      <alignment vertical="center"/>
    </xf>
    <xf numFmtId="182" fontId="2" fillId="0" borderId="2" xfId="0" applyNumberFormat="1" applyFont="1" applyFill="1" applyBorder="1" applyAlignment="1">
      <alignment vertical="center"/>
    </xf>
    <xf numFmtId="0" fontId="2" fillId="0" borderId="6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82" fontId="2" fillId="0" borderId="14" xfId="0" applyNumberFormat="1" applyFont="1" applyFill="1" applyBorder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82" fontId="2" fillId="0" borderId="11" xfId="0" applyNumberFormat="1" applyFont="1" applyFill="1" applyBorder="1" applyAlignment="1">
      <alignment horizontal="center" vertical="center"/>
    </xf>
    <xf numFmtId="182" fontId="2" fillId="0" borderId="13" xfId="0" applyNumberFormat="1" applyFont="1" applyFill="1" applyBorder="1" applyAlignment="1">
      <alignment horizontal="center" vertical="center"/>
    </xf>
    <xf numFmtId="182" fontId="2" fillId="0" borderId="12" xfId="0" applyNumberFormat="1" applyFont="1" applyFill="1" applyBorder="1" applyAlignment="1">
      <alignment horizontal="center" vertical="center"/>
    </xf>
    <xf numFmtId="182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13" xfId="0" applyFont="1" applyFill="1" applyBorder="1" applyAlignment="1"/>
    <xf numFmtId="0" fontId="2" fillId="0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7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4" applyFont="1" applyFill="1" applyBorder="1" applyAlignment="1">
      <alignment horizontal="center" vertical="center"/>
    </xf>
    <xf numFmtId="0" fontId="2" fillId="0" borderId="5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vertical="center"/>
    </xf>
    <xf numFmtId="0" fontId="2" fillId="0" borderId="11" xfId="4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2" fillId="0" borderId="7" xfId="4" quotePrefix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14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_K-07" xfId="4" xr:uid="{00000000-0005-0000-0000-000004000000}"/>
  </cellStyles>
  <dxfs count="10">
    <dxf>
      <font>
        <color theme="0"/>
      </font>
    </dxf>
    <dxf>
      <font>
        <color theme="0"/>
      </font>
      <numFmt numFmtId="0" formatCode="General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4"/>
  <sheetViews>
    <sheetView tabSelected="1" zoomScaleNormal="100" workbookViewId="0"/>
  </sheetViews>
  <sheetFormatPr defaultColWidth="9.09765625" defaultRowHeight="12" x14ac:dyDescent="0.2"/>
  <cols>
    <col min="1" max="1" width="8.69921875" style="151" customWidth="1"/>
    <col min="2" max="6" width="8.69921875" style="152" customWidth="1"/>
    <col min="7" max="11" width="8.69921875" style="151" customWidth="1"/>
    <col min="12" max="14" width="10.69921875" style="151" customWidth="1"/>
    <col min="15" max="15" width="10.69921875" style="152" customWidth="1"/>
    <col min="16" max="16" width="12.69921875" style="152" customWidth="1"/>
    <col min="17" max="17" width="10.69921875" style="151" customWidth="1"/>
    <col min="18" max="18" width="2.69921875" style="151" customWidth="1"/>
    <col min="19" max="20" width="11.296875" style="151" customWidth="1"/>
    <col min="21" max="21" width="10.296875" style="151" customWidth="1"/>
    <col min="22" max="22" width="7.3984375" style="151" customWidth="1"/>
    <col min="23" max="24" width="7.296875" style="151" customWidth="1"/>
    <col min="25" max="25" width="11.69921875" style="151" customWidth="1"/>
    <col min="26" max="26" width="9.09765625" style="151"/>
    <col min="27" max="28" width="10.296875" style="151" bestFit="1" customWidth="1"/>
    <col min="29" max="16384" width="9.09765625" style="151"/>
  </cols>
  <sheetData>
    <row r="1" spans="1:25" ht="19.899999999999999" customHeight="1" x14ac:dyDescent="0.2">
      <c r="A1" s="3" t="s">
        <v>14</v>
      </c>
      <c r="B1" s="4"/>
      <c r="C1" s="4"/>
      <c r="D1" s="4"/>
      <c r="E1" s="4"/>
      <c r="F1" s="5"/>
      <c r="G1" s="5"/>
      <c r="H1" s="5"/>
      <c r="I1" s="6"/>
      <c r="J1" s="6"/>
      <c r="K1" s="6"/>
      <c r="L1" s="6"/>
      <c r="M1" s="6"/>
      <c r="N1" s="6"/>
      <c r="O1" s="37"/>
      <c r="P1" s="37"/>
      <c r="Q1" s="7"/>
      <c r="R1" s="34"/>
      <c r="S1" s="34"/>
      <c r="T1" s="34"/>
      <c r="U1" s="34"/>
      <c r="V1" s="34"/>
      <c r="W1" s="34"/>
      <c r="X1" s="34"/>
    </row>
    <row r="2" spans="1:25" ht="15" customHeight="1" x14ac:dyDescent="0.2">
      <c r="A2" s="180"/>
      <c r="B2" s="180"/>
      <c r="C2" s="180"/>
      <c r="D2" s="180"/>
      <c r="E2" s="180"/>
      <c r="F2" s="18"/>
      <c r="G2" s="9"/>
      <c r="H2" s="9"/>
      <c r="I2" s="10" t="s">
        <v>0</v>
      </c>
      <c r="J2" s="18"/>
      <c r="K2" s="18"/>
      <c r="L2" s="18"/>
      <c r="M2" s="18"/>
      <c r="N2" s="180"/>
      <c r="O2" s="180"/>
      <c r="P2" s="7"/>
      <c r="Q2" s="34"/>
      <c r="R2" s="34"/>
      <c r="S2" s="34"/>
      <c r="T2" s="34"/>
      <c r="U2" s="34"/>
      <c r="V2" s="34"/>
      <c r="W2" s="34"/>
    </row>
    <row r="3" spans="1:25" s="18" customFormat="1" ht="15" customHeight="1" x14ac:dyDescent="0.2">
      <c r="A3" s="335" t="s">
        <v>1</v>
      </c>
      <c r="B3" s="171" t="s">
        <v>2</v>
      </c>
      <c r="C3" s="171" t="s">
        <v>3</v>
      </c>
      <c r="D3" s="171" t="s">
        <v>4</v>
      </c>
      <c r="E3" s="171" t="s">
        <v>5</v>
      </c>
      <c r="F3" s="171" t="s">
        <v>6</v>
      </c>
      <c r="G3" s="171" t="s">
        <v>7</v>
      </c>
      <c r="H3" s="338" t="s">
        <v>8</v>
      </c>
      <c r="I3" s="334" t="s">
        <v>9</v>
      </c>
      <c r="J3" s="183"/>
      <c r="N3" s="180"/>
      <c r="O3" s="180"/>
      <c r="P3" s="7"/>
      <c r="Q3" s="7"/>
      <c r="R3" s="7"/>
      <c r="S3" s="7"/>
      <c r="T3" s="7"/>
      <c r="U3" s="7"/>
      <c r="V3" s="7"/>
      <c r="W3" s="7"/>
    </row>
    <row r="4" spans="1:25" s="18" customFormat="1" ht="15" customHeight="1" x14ac:dyDescent="0.2">
      <c r="A4" s="337"/>
      <c r="B4" s="172" t="s">
        <v>10</v>
      </c>
      <c r="C4" s="172" t="s">
        <v>11</v>
      </c>
      <c r="D4" s="172" t="s">
        <v>12</v>
      </c>
      <c r="E4" s="172" t="s">
        <v>12</v>
      </c>
      <c r="F4" s="172" t="s">
        <v>12</v>
      </c>
      <c r="G4" s="172" t="s">
        <v>12</v>
      </c>
      <c r="H4" s="339"/>
      <c r="I4" s="340"/>
      <c r="J4" s="183"/>
      <c r="K4" s="183"/>
      <c r="L4" s="183"/>
      <c r="M4" s="183"/>
      <c r="N4" s="183"/>
      <c r="O4" s="183"/>
      <c r="P4" s="183"/>
      <c r="Q4" s="183"/>
      <c r="R4" s="183"/>
      <c r="S4" s="7"/>
      <c r="T4" s="7"/>
      <c r="U4" s="7"/>
      <c r="V4" s="7"/>
      <c r="W4" s="7"/>
    </row>
    <row r="5" spans="1:25" s="18" customFormat="1" ht="5.15" customHeight="1" x14ac:dyDescent="0.2">
      <c r="A5" s="176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7"/>
      <c r="T5" s="7"/>
      <c r="U5" s="7"/>
      <c r="V5" s="7"/>
      <c r="W5" s="7"/>
    </row>
    <row r="6" spans="1:25" s="18" customFormat="1" ht="15" customHeight="1" x14ac:dyDescent="0.2">
      <c r="A6" s="271" t="s">
        <v>306</v>
      </c>
      <c r="B6" s="28">
        <v>536</v>
      </c>
      <c r="C6" s="28">
        <v>159</v>
      </c>
      <c r="D6" s="1" t="s">
        <v>16</v>
      </c>
      <c r="E6" s="28">
        <v>7</v>
      </c>
      <c r="F6" s="2">
        <v>3</v>
      </c>
      <c r="G6" s="28">
        <v>5</v>
      </c>
      <c r="H6" s="28">
        <v>118</v>
      </c>
      <c r="I6" s="28">
        <v>828</v>
      </c>
      <c r="J6" s="114"/>
      <c r="K6" s="15"/>
      <c r="L6" s="15"/>
      <c r="M6" s="15"/>
      <c r="N6" s="15"/>
      <c r="O6" s="15"/>
      <c r="P6" s="13"/>
      <c r="Q6" s="28"/>
      <c r="R6" s="28"/>
      <c r="S6" s="183"/>
      <c r="T6" s="183"/>
      <c r="U6" s="7"/>
      <c r="V6" s="7"/>
      <c r="W6" s="7"/>
      <c r="Y6" s="30"/>
    </row>
    <row r="7" spans="1:25" s="18" customFormat="1" ht="15" customHeight="1" x14ac:dyDescent="0.2">
      <c r="A7" s="178">
        <v>28</v>
      </c>
      <c r="B7" s="28">
        <v>657</v>
      </c>
      <c r="C7" s="28">
        <v>160</v>
      </c>
      <c r="D7" s="1" t="s">
        <v>222</v>
      </c>
      <c r="E7" s="28">
        <v>6</v>
      </c>
      <c r="F7" s="28">
        <v>3</v>
      </c>
      <c r="G7" s="28">
        <v>5</v>
      </c>
      <c r="H7" s="28"/>
      <c r="I7" s="28">
        <v>831</v>
      </c>
      <c r="J7" s="114"/>
      <c r="K7" s="15"/>
      <c r="L7" s="15"/>
      <c r="M7" s="15"/>
      <c r="N7" s="15"/>
      <c r="O7" s="15"/>
      <c r="P7" s="13"/>
      <c r="Q7" s="28"/>
      <c r="R7" s="28"/>
      <c r="S7" s="183"/>
      <c r="T7" s="183"/>
      <c r="U7" s="7"/>
      <c r="V7" s="7"/>
      <c r="W7" s="7"/>
      <c r="Y7" s="30"/>
    </row>
    <row r="8" spans="1:25" s="18" customFormat="1" ht="15" customHeight="1" x14ac:dyDescent="0.2">
      <c r="A8" s="178">
        <v>29</v>
      </c>
      <c r="B8" s="28">
        <v>542</v>
      </c>
      <c r="C8" s="28">
        <v>151</v>
      </c>
      <c r="D8" s="1" t="s">
        <v>16</v>
      </c>
      <c r="E8" s="28">
        <v>6</v>
      </c>
      <c r="F8" s="28">
        <v>3</v>
      </c>
      <c r="G8" s="28">
        <v>5</v>
      </c>
      <c r="H8" s="28"/>
      <c r="I8" s="28">
        <v>707</v>
      </c>
      <c r="J8" s="114"/>
      <c r="K8" s="15"/>
      <c r="L8" s="15"/>
      <c r="M8" s="15"/>
      <c r="N8" s="15"/>
      <c r="O8" s="15"/>
      <c r="P8" s="13"/>
      <c r="Q8" s="28"/>
      <c r="R8" s="28"/>
      <c r="S8" s="183"/>
      <c r="T8" s="183"/>
      <c r="U8" s="7"/>
      <c r="V8" s="7"/>
      <c r="W8" s="7"/>
      <c r="Y8" s="30"/>
    </row>
    <row r="9" spans="1:25" s="18" customFormat="1" ht="15" customHeight="1" x14ac:dyDescent="0.2">
      <c r="A9" s="178">
        <v>30</v>
      </c>
      <c r="B9" s="28">
        <v>544</v>
      </c>
      <c r="C9" s="28">
        <v>152</v>
      </c>
      <c r="D9" s="1" t="s">
        <v>222</v>
      </c>
      <c r="E9" s="28">
        <v>6</v>
      </c>
      <c r="F9" s="28" t="s">
        <v>223</v>
      </c>
      <c r="G9" s="28">
        <v>5</v>
      </c>
      <c r="H9" s="28"/>
      <c r="I9" s="28">
        <v>707</v>
      </c>
      <c r="J9" s="114"/>
      <c r="K9" s="15"/>
      <c r="L9" s="15"/>
      <c r="M9" s="15"/>
      <c r="N9" s="15"/>
      <c r="O9" s="15"/>
      <c r="P9" s="13"/>
      <c r="Q9" s="28"/>
      <c r="R9" s="28"/>
      <c r="S9" s="183"/>
      <c r="T9" s="183"/>
      <c r="U9" s="7"/>
      <c r="V9" s="7"/>
      <c r="W9" s="7"/>
      <c r="Y9" s="30"/>
    </row>
    <row r="10" spans="1:25" s="18" customFormat="1" ht="15" customHeight="1" x14ac:dyDescent="0.2">
      <c r="A10" s="178" t="s">
        <v>224</v>
      </c>
      <c r="B10" s="28">
        <v>551</v>
      </c>
      <c r="C10" s="28">
        <v>152</v>
      </c>
      <c r="D10" s="1" t="s">
        <v>255</v>
      </c>
      <c r="E10" s="28">
        <v>6</v>
      </c>
      <c r="F10" s="28" t="s">
        <v>223</v>
      </c>
      <c r="G10" s="28">
        <v>5</v>
      </c>
      <c r="H10" s="28"/>
      <c r="I10" s="28">
        <v>714</v>
      </c>
      <c r="J10" s="114"/>
      <c r="K10" s="15"/>
      <c r="L10" s="15"/>
      <c r="M10" s="15"/>
      <c r="N10" s="15"/>
      <c r="O10" s="15"/>
      <c r="P10" s="13"/>
      <c r="Q10" s="28"/>
      <c r="R10" s="28"/>
      <c r="S10" s="183"/>
      <c r="T10" s="183"/>
      <c r="U10" s="7"/>
      <c r="V10" s="7"/>
      <c r="W10" s="7"/>
      <c r="Y10" s="30"/>
    </row>
    <row r="11" spans="1:25" s="18" customFormat="1" ht="15" customHeight="1" x14ac:dyDescent="0.2">
      <c r="A11" s="178">
        <v>2</v>
      </c>
      <c r="B11" s="28">
        <v>554</v>
      </c>
      <c r="C11" s="28">
        <v>155</v>
      </c>
      <c r="D11" s="1" t="s">
        <v>260</v>
      </c>
      <c r="E11" s="28">
        <v>6</v>
      </c>
      <c r="F11" s="1" t="s">
        <v>223</v>
      </c>
      <c r="G11" s="28">
        <v>4</v>
      </c>
      <c r="H11" s="28"/>
      <c r="I11" s="28">
        <v>719</v>
      </c>
      <c r="J11" s="114"/>
      <c r="K11" s="15"/>
      <c r="L11" s="15"/>
      <c r="M11" s="15"/>
      <c r="N11" s="15"/>
      <c r="O11" s="15"/>
      <c r="P11" s="13"/>
      <c r="Q11" s="28"/>
      <c r="R11" s="28"/>
      <c r="S11" s="183"/>
      <c r="T11" s="183"/>
      <c r="U11" s="7"/>
      <c r="V11" s="7"/>
      <c r="W11" s="7"/>
      <c r="Y11" s="30"/>
    </row>
    <row r="12" spans="1:25" s="18" customFormat="1" ht="15" customHeight="1" x14ac:dyDescent="0.2">
      <c r="A12" s="191">
        <v>3</v>
      </c>
      <c r="B12" s="205">
        <v>554</v>
      </c>
      <c r="C12" s="205">
        <v>154</v>
      </c>
      <c r="D12" s="1" t="s">
        <v>284</v>
      </c>
      <c r="E12" s="205">
        <v>6</v>
      </c>
      <c r="F12" s="1" t="s">
        <v>223</v>
      </c>
      <c r="G12" s="205">
        <v>4</v>
      </c>
      <c r="H12" s="205"/>
      <c r="I12" s="205">
        <v>718</v>
      </c>
      <c r="J12" s="114"/>
      <c r="K12" s="15"/>
      <c r="L12" s="15"/>
      <c r="M12" s="15"/>
      <c r="N12" s="15"/>
      <c r="O12" s="15"/>
      <c r="P12" s="13"/>
      <c r="Q12" s="196"/>
      <c r="R12" s="196"/>
      <c r="S12" s="194"/>
      <c r="T12" s="194"/>
      <c r="U12" s="7"/>
      <c r="V12" s="7"/>
      <c r="W12" s="7"/>
      <c r="Y12" s="30"/>
    </row>
    <row r="13" spans="1:25" s="18" customFormat="1" ht="15" customHeight="1" x14ac:dyDescent="0.2">
      <c r="A13" s="222">
        <v>4</v>
      </c>
      <c r="B13" s="236">
        <v>555</v>
      </c>
      <c r="C13" s="236">
        <v>154</v>
      </c>
      <c r="D13" s="237" t="s">
        <v>295</v>
      </c>
      <c r="E13" s="236">
        <v>6</v>
      </c>
      <c r="F13" s="237" t="s">
        <v>223</v>
      </c>
      <c r="G13" s="236">
        <v>4</v>
      </c>
      <c r="H13" s="236"/>
      <c r="I13" s="236">
        <v>719</v>
      </c>
      <c r="J13" s="114"/>
      <c r="K13" s="15"/>
      <c r="L13" s="15"/>
      <c r="M13" s="15"/>
      <c r="N13" s="15"/>
      <c r="O13" s="15"/>
      <c r="P13" s="13"/>
      <c r="Q13" s="221"/>
      <c r="R13" s="221"/>
      <c r="S13" s="223"/>
      <c r="T13" s="223"/>
      <c r="U13" s="7"/>
      <c r="V13" s="7"/>
      <c r="W13" s="7"/>
      <c r="Y13" s="30"/>
    </row>
    <row r="14" spans="1:25" s="18" customFormat="1" ht="15" customHeight="1" x14ac:dyDescent="0.2">
      <c r="A14" s="241">
        <v>5</v>
      </c>
      <c r="B14" s="236">
        <v>549</v>
      </c>
      <c r="C14" s="236">
        <v>152</v>
      </c>
      <c r="D14" s="237" t="s">
        <v>304</v>
      </c>
      <c r="E14" s="236">
        <v>6</v>
      </c>
      <c r="F14" s="237" t="s">
        <v>223</v>
      </c>
      <c r="G14" s="236">
        <v>5</v>
      </c>
      <c r="H14" s="236"/>
      <c r="I14" s="236">
        <v>712</v>
      </c>
      <c r="J14" s="114"/>
      <c r="K14" s="15"/>
      <c r="L14" s="15"/>
      <c r="M14" s="15"/>
      <c r="N14" s="15"/>
      <c r="O14" s="15"/>
      <c r="P14" s="13"/>
      <c r="Q14" s="240"/>
      <c r="R14" s="240"/>
      <c r="S14" s="242"/>
      <c r="T14" s="242"/>
      <c r="U14" s="7"/>
      <c r="V14" s="7"/>
      <c r="W14" s="7"/>
      <c r="Y14" s="30"/>
    </row>
    <row r="15" spans="1:25" s="18" customFormat="1" ht="15" customHeight="1" x14ac:dyDescent="0.2">
      <c r="A15" s="271">
        <v>6</v>
      </c>
      <c r="B15" s="236">
        <v>560</v>
      </c>
      <c r="C15" s="236">
        <v>150</v>
      </c>
      <c r="D15" s="237" t="s">
        <v>318</v>
      </c>
      <c r="E15" s="236">
        <v>6</v>
      </c>
      <c r="F15" s="237" t="s">
        <v>319</v>
      </c>
      <c r="G15" s="236">
        <v>5</v>
      </c>
      <c r="H15" s="236"/>
      <c r="I15" s="236">
        <v>721</v>
      </c>
      <c r="J15" s="114"/>
      <c r="K15" s="15"/>
      <c r="L15" s="15"/>
      <c r="M15" s="15"/>
      <c r="N15" s="15"/>
      <c r="O15" s="15"/>
      <c r="P15" s="13"/>
      <c r="Q15" s="272"/>
      <c r="R15" s="272"/>
      <c r="S15" s="270"/>
      <c r="T15" s="270"/>
      <c r="U15" s="7"/>
      <c r="V15" s="7"/>
      <c r="W15" s="7"/>
      <c r="Y15" s="30"/>
    </row>
    <row r="16" spans="1:25" s="18" customFormat="1" ht="5.15" customHeight="1" x14ac:dyDescent="0.2">
      <c r="A16" s="177"/>
      <c r="B16" s="105"/>
      <c r="C16" s="106"/>
      <c r="D16" s="106"/>
      <c r="E16" s="106"/>
      <c r="F16" s="106"/>
      <c r="G16" s="106"/>
      <c r="H16" s="106"/>
      <c r="I16" s="16"/>
      <c r="J16" s="28"/>
      <c r="K16" s="28"/>
      <c r="O16" s="179"/>
      <c r="P16" s="28"/>
      <c r="Q16" s="28"/>
      <c r="R16" s="28"/>
      <c r="S16" s="183"/>
      <c r="T16" s="183"/>
      <c r="U16" s="7"/>
      <c r="V16" s="7"/>
      <c r="W16" s="7"/>
      <c r="Y16" s="30"/>
    </row>
    <row r="17" spans="1:26" s="18" customFormat="1" ht="15" customHeight="1" x14ac:dyDescent="0.2">
      <c r="A17" s="21"/>
      <c r="B17" s="7" t="s">
        <v>15</v>
      </c>
      <c r="C17" s="28"/>
      <c r="D17" s="28"/>
      <c r="E17" s="40"/>
      <c r="F17" s="28"/>
      <c r="G17" s="28"/>
      <c r="H17" s="20"/>
      <c r="I17" s="28" t="s">
        <v>13</v>
      </c>
      <c r="K17" s="40"/>
      <c r="L17" s="40"/>
      <c r="M17" s="40"/>
      <c r="P17" s="179"/>
      <c r="Q17" s="28"/>
      <c r="R17" s="28"/>
      <c r="S17" s="28"/>
      <c r="T17" s="183"/>
      <c r="U17" s="183"/>
      <c r="V17" s="7"/>
      <c r="W17" s="7"/>
      <c r="X17" s="7"/>
      <c r="Z17" s="30"/>
    </row>
    <row r="18" spans="1:26" s="7" customFormat="1" ht="15" customHeight="1" x14ac:dyDescent="0.2">
      <c r="A18" s="39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41"/>
      <c r="O18" s="28"/>
      <c r="P18" s="179"/>
      <c r="Q18" s="28"/>
      <c r="R18" s="28"/>
      <c r="S18" s="28"/>
      <c r="T18" s="183"/>
      <c r="U18" s="183"/>
      <c r="Z18" s="183"/>
    </row>
    <row r="20" spans="1:26" x14ac:dyDescent="0.2">
      <c r="H20" s="18"/>
    </row>
    <row r="21" spans="1:26" s="18" customFormat="1" ht="20.149999999999999" customHeight="1" x14ac:dyDescent="0.2">
      <c r="A21" s="3" t="s">
        <v>17</v>
      </c>
      <c r="B21" s="4"/>
      <c r="C21" s="5"/>
      <c r="D21" s="5"/>
      <c r="E21" s="5"/>
      <c r="F21" s="6"/>
      <c r="G21" s="6"/>
      <c r="H21" s="6"/>
      <c r="I21" s="6"/>
      <c r="J21" s="6"/>
      <c r="K21" s="6"/>
      <c r="L21" s="28"/>
      <c r="M21" s="28"/>
      <c r="N21" s="41"/>
      <c r="O21" s="28"/>
      <c r="P21" s="179"/>
      <c r="Q21" s="28"/>
      <c r="R21" s="28"/>
      <c r="S21" s="28"/>
      <c r="T21" s="183"/>
      <c r="U21" s="183"/>
      <c r="V21" s="7"/>
      <c r="W21" s="7"/>
      <c r="X21" s="7"/>
      <c r="Z21" s="30"/>
    </row>
    <row r="22" spans="1:26" s="18" customFormat="1" ht="15" customHeight="1" x14ac:dyDescent="0.2">
      <c r="A22" s="180"/>
      <c r="B22" s="7"/>
      <c r="C22" s="151"/>
      <c r="D22" s="151"/>
      <c r="E22" s="9"/>
      <c r="F22" s="9"/>
      <c r="G22" s="9"/>
      <c r="H22" s="9"/>
      <c r="I22" s="9"/>
      <c r="J22" s="9"/>
      <c r="K22" s="10" t="s">
        <v>44</v>
      </c>
      <c r="L22" s="28"/>
      <c r="M22" s="28"/>
      <c r="N22" s="41"/>
      <c r="O22" s="28"/>
      <c r="P22" s="179"/>
      <c r="Q22" s="28"/>
      <c r="R22" s="28"/>
      <c r="S22" s="28"/>
      <c r="T22" s="183"/>
      <c r="U22" s="183"/>
      <c r="V22" s="7"/>
      <c r="W22" s="7"/>
      <c r="X22" s="7"/>
      <c r="Z22" s="30"/>
    </row>
    <row r="23" spans="1:26" s="18" customFormat="1" ht="15" customHeight="1" x14ac:dyDescent="0.2">
      <c r="A23" s="175" t="s">
        <v>18</v>
      </c>
      <c r="B23" s="275" t="s">
        <v>307</v>
      </c>
      <c r="C23" s="181">
        <v>28</v>
      </c>
      <c r="D23" s="174">
        <v>29</v>
      </c>
      <c r="E23" s="174">
        <v>30</v>
      </c>
      <c r="F23" s="174" t="s">
        <v>225</v>
      </c>
      <c r="G23" s="174">
        <v>2</v>
      </c>
      <c r="H23" s="190">
        <v>3</v>
      </c>
      <c r="I23" s="220">
        <v>4</v>
      </c>
      <c r="J23" s="239">
        <v>5</v>
      </c>
      <c r="K23" s="269">
        <v>6</v>
      </c>
      <c r="L23" s="179"/>
      <c r="M23" s="28"/>
      <c r="N23" s="28"/>
      <c r="O23" s="28"/>
      <c r="P23" s="183"/>
      <c r="Q23" s="183"/>
      <c r="R23" s="7"/>
      <c r="S23" s="7"/>
      <c r="T23" s="7"/>
      <c r="V23" s="30"/>
    </row>
    <row r="24" spans="1:26" s="18" customFormat="1" ht="6" customHeight="1" x14ac:dyDescent="0.2">
      <c r="A24" s="176"/>
      <c r="B24" s="183"/>
      <c r="C24" s="183"/>
      <c r="D24" s="183"/>
      <c r="E24" s="183"/>
      <c r="F24" s="183"/>
      <c r="G24" s="183"/>
      <c r="H24" s="194"/>
      <c r="I24" s="223"/>
      <c r="J24" s="242"/>
      <c r="K24" s="270"/>
      <c r="L24" s="179"/>
      <c r="M24" s="28"/>
      <c r="N24" s="28"/>
      <c r="O24" s="28"/>
      <c r="P24" s="183"/>
      <c r="Q24" s="183"/>
      <c r="R24" s="7"/>
      <c r="S24" s="7"/>
      <c r="T24" s="7"/>
      <c r="V24" s="30"/>
    </row>
    <row r="25" spans="1:26" s="18" customFormat="1" ht="15" customHeight="1" x14ac:dyDescent="0.2">
      <c r="A25" s="176" t="s">
        <v>19</v>
      </c>
      <c r="B25" s="12">
        <v>90949</v>
      </c>
      <c r="C25" s="12">
        <v>93080</v>
      </c>
      <c r="D25" s="13">
        <v>92741</v>
      </c>
      <c r="E25" s="13">
        <v>92269</v>
      </c>
      <c r="F25" s="13">
        <v>91997</v>
      </c>
      <c r="G25" s="13">
        <v>91533</v>
      </c>
      <c r="H25" s="13">
        <f>SUM(H27,H28)</f>
        <v>91274</v>
      </c>
      <c r="I25" s="13">
        <f>SUM(I27,I28)</f>
        <v>90951</v>
      </c>
      <c r="J25" s="13">
        <f>SUM(J27,J28)</f>
        <v>90081</v>
      </c>
      <c r="K25" s="13">
        <f>SUM(K27,K28)</f>
        <v>89264</v>
      </c>
      <c r="L25" s="179"/>
      <c r="M25" s="28"/>
      <c r="N25" s="28"/>
      <c r="O25" s="28"/>
      <c r="P25" s="183"/>
      <c r="Q25" s="183"/>
      <c r="R25" s="7"/>
      <c r="S25" s="7"/>
      <c r="T25" s="7"/>
      <c r="V25" s="30"/>
    </row>
    <row r="26" spans="1:26" s="18" customFormat="1" ht="6" customHeight="1" x14ac:dyDescent="0.2">
      <c r="A26" s="178"/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79"/>
      <c r="M26" s="28"/>
      <c r="N26" s="28"/>
      <c r="O26" s="28"/>
      <c r="P26" s="183"/>
      <c r="Q26" s="183"/>
      <c r="R26" s="7"/>
      <c r="S26" s="7"/>
      <c r="T26" s="7"/>
      <c r="V26" s="30"/>
    </row>
    <row r="27" spans="1:26" s="18" customFormat="1" ht="15" customHeight="1" x14ac:dyDescent="0.2">
      <c r="A27" s="176" t="s">
        <v>20</v>
      </c>
      <c r="B27" s="12">
        <v>44119</v>
      </c>
      <c r="C27" s="12">
        <v>45154</v>
      </c>
      <c r="D27" s="13">
        <v>44996</v>
      </c>
      <c r="E27" s="13">
        <v>44722</v>
      </c>
      <c r="F27" s="13">
        <v>44620</v>
      </c>
      <c r="G27" s="13">
        <v>44357</v>
      </c>
      <c r="H27" s="13">
        <v>44289</v>
      </c>
      <c r="I27" s="13">
        <v>44135</v>
      </c>
      <c r="J27" s="255">
        <v>43702</v>
      </c>
      <c r="K27" s="288">
        <v>43248</v>
      </c>
      <c r="L27" s="180"/>
      <c r="M27" s="7"/>
      <c r="N27" s="7"/>
      <c r="O27" s="7"/>
      <c r="P27" s="7"/>
      <c r="Q27" s="7"/>
      <c r="R27" s="7"/>
      <c r="S27" s="7"/>
      <c r="T27" s="7"/>
    </row>
    <row r="28" spans="1:26" s="18" customFormat="1" ht="15" customHeight="1" x14ac:dyDescent="0.2">
      <c r="A28" s="176" t="s">
        <v>21</v>
      </c>
      <c r="B28" s="12">
        <v>46830</v>
      </c>
      <c r="C28" s="12">
        <v>47926</v>
      </c>
      <c r="D28" s="13">
        <v>47745</v>
      </c>
      <c r="E28" s="13">
        <v>47547</v>
      </c>
      <c r="F28" s="13">
        <v>47377</v>
      </c>
      <c r="G28" s="13">
        <v>47176</v>
      </c>
      <c r="H28" s="13">
        <v>46985</v>
      </c>
      <c r="I28" s="13">
        <v>46816</v>
      </c>
      <c r="J28" s="255">
        <v>46379</v>
      </c>
      <c r="K28" s="288">
        <v>46016</v>
      </c>
      <c r="L28" s="29"/>
    </row>
    <row r="29" spans="1:26" s="18" customFormat="1" ht="6" customHeight="1" x14ac:dyDescent="0.2">
      <c r="A29" s="177"/>
      <c r="B29" s="16"/>
      <c r="C29" s="16"/>
      <c r="D29" s="17"/>
      <c r="E29" s="17"/>
      <c r="F29" s="17"/>
      <c r="G29" s="28"/>
      <c r="H29" s="196"/>
      <c r="I29" s="221"/>
      <c r="J29" s="240"/>
      <c r="K29" s="272"/>
      <c r="L29" s="29"/>
    </row>
    <row r="30" spans="1:26" s="18" customFormat="1" ht="15" customHeight="1" x14ac:dyDescent="0.2">
      <c r="A30" s="180"/>
      <c r="B30" s="28"/>
      <c r="E30" s="19"/>
      <c r="F30" s="20"/>
      <c r="G30" s="20"/>
      <c r="H30" s="20"/>
      <c r="I30" s="20"/>
      <c r="J30" s="20"/>
      <c r="K30" s="19" t="s">
        <v>22</v>
      </c>
      <c r="O30" s="29"/>
      <c r="P30" s="29"/>
    </row>
    <row r="31" spans="1:26" s="18" customFormat="1" ht="15" customHeight="1" x14ac:dyDescent="0.2">
      <c r="A31" s="21" t="s">
        <v>23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179"/>
      <c r="M31" s="179"/>
      <c r="O31" s="29"/>
      <c r="P31" s="29"/>
    </row>
    <row r="34" spans="1:17" s="18" customFormat="1" ht="20.149999999999999" customHeight="1" x14ac:dyDescent="0.2">
      <c r="A34" s="3" t="s">
        <v>24</v>
      </c>
      <c r="B34" s="115"/>
      <c r="C34" s="4"/>
      <c r="D34" s="4"/>
      <c r="E34" s="4"/>
      <c r="F34" s="37"/>
      <c r="G34" s="5"/>
      <c r="H34" s="6"/>
      <c r="I34" s="5"/>
      <c r="J34" s="6"/>
      <c r="O34" s="29"/>
      <c r="P34" s="29"/>
    </row>
    <row r="35" spans="1:17" s="18" customFormat="1" ht="10" customHeight="1" x14ac:dyDescent="0.2">
      <c r="A35" s="180"/>
      <c r="B35" s="180"/>
      <c r="C35" s="116"/>
      <c r="D35" s="180"/>
      <c r="E35" s="180"/>
      <c r="F35" s="33"/>
      <c r="G35" s="33"/>
      <c r="I35" s="7"/>
      <c r="J35" s="7"/>
      <c r="K35" s="7"/>
      <c r="P35" s="29"/>
      <c r="Q35" s="29"/>
    </row>
    <row r="36" spans="1:17" s="18" customFormat="1" ht="16" customHeight="1" x14ac:dyDescent="0.2">
      <c r="A36" s="334" t="s">
        <v>25</v>
      </c>
      <c r="B36" s="335"/>
      <c r="C36" s="342" t="s">
        <v>26</v>
      </c>
      <c r="D36" s="344" t="s">
        <v>27</v>
      </c>
      <c r="E36" s="345"/>
      <c r="F36" s="346" t="s">
        <v>28</v>
      </c>
      <c r="G36" s="347"/>
      <c r="H36" s="348" t="s">
        <v>29</v>
      </c>
      <c r="I36" s="349"/>
      <c r="J36" s="349"/>
      <c r="K36" s="349"/>
      <c r="P36" s="29"/>
      <c r="Q36" s="29"/>
    </row>
    <row r="37" spans="1:17" s="18" customFormat="1" ht="16" customHeight="1" x14ac:dyDescent="0.2">
      <c r="A37" s="340"/>
      <c r="B37" s="341"/>
      <c r="C37" s="343"/>
      <c r="D37" s="181" t="s">
        <v>30</v>
      </c>
      <c r="E37" s="173" t="s">
        <v>31</v>
      </c>
      <c r="F37" s="350" t="s">
        <v>32</v>
      </c>
      <c r="G37" s="341"/>
      <c r="H37" s="350" t="s">
        <v>33</v>
      </c>
      <c r="I37" s="341"/>
      <c r="J37" s="340" t="s">
        <v>34</v>
      </c>
      <c r="K37" s="340"/>
      <c r="P37" s="29"/>
      <c r="Q37" s="29"/>
    </row>
    <row r="38" spans="1:17" s="18" customFormat="1" ht="6" customHeight="1" x14ac:dyDescent="0.2">
      <c r="A38" s="334"/>
      <c r="B38" s="335"/>
      <c r="C38" s="116"/>
      <c r="D38" s="183"/>
      <c r="E38" s="183"/>
      <c r="F38" s="183"/>
      <c r="G38" s="183"/>
      <c r="H38" s="183"/>
      <c r="I38" s="183"/>
      <c r="J38" s="183"/>
      <c r="K38" s="183"/>
      <c r="P38" s="29"/>
      <c r="Q38" s="29"/>
    </row>
    <row r="39" spans="1:17" ht="15" customHeight="1" x14ac:dyDescent="0.2">
      <c r="A39" s="351" t="s">
        <v>35</v>
      </c>
      <c r="B39" s="351"/>
      <c r="C39" s="22" t="s">
        <v>238</v>
      </c>
      <c r="D39" s="179">
        <v>1</v>
      </c>
      <c r="E39" s="179">
        <v>3</v>
      </c>
      <c r="F39" s="28">
        <v>89818</v>
      </c>
      <c r="G39" s="179"/>
      <c r="H39" s="23">
        <v>44229</v>
      </c>
      <c r="I39" s="179"/>
      <c r="J39" s="24">
        <v>0.4924</v>
      </c>
      <c r="K39" s="179"/>
      <c r="O39" s="151"/>
      <c r="Q39" s="152"/>
    </row>
    <row r="40" spans="1:17" ht="15" customHeight="1" x14ac:dyDescent="0.2">
      <c r="A40" s="336" t="s">
        <v>41</v>
      </c>
      <c r="B40" s="336"/>
      <c r="C40" s="22" t="s">
        <v>239</v>
      </c>
      <c r="D40" s="179">
        <v>2</v>
      </c>
      <c r="E40" s="179">
        <v>6</v>
      </c>
      <c r="F40" s="28">
        <v>91396</v>
      </c>
      <c r="G40" s="179"/>
      <c r="H40" s="23">
        <v>47742</v>
      </c>
      <c r="I40" s="179"/>
      <c r="J40" s="24">
        <v>0.52239999999999998</v>
      </c>
      <c r="K40" s="179"/>
      <c r="O40" s="151"/>
      <c r="Q40" s="152"/>
    </row>
    <row r="41" spans="1:17" ht="15" customHeight="1" x14ac:dyDescent="0.2">
      <c r="A41" s="351" t="s">
        <v>40</v>
      </c>
      <c r="B41" s="351"/>
      <c r="C41" s="22" t="s">
        <v>240</v>
      </c>
      <c r="D41" s="179">
        <v>1</v>
      </c>
      <c r="E41" s="179">
        <v>3</v>
      </c>
      <c r="F41" s="28">
        <v>91149</v>
      </c>
      <c r="G41" s="179"/>
      <c r="H41" s="23">
        <v>52274</v>
      </c>
      <c r="I41" s="179"/>
      <c r="J41" s="24">
        <v>0.57350000000000001</v>
      </c>
      <c r="K41" s="179"/>
      <c r="O41" s="151"/>
      <c r="Q41" s="152"/>
    </row>
    <row r="42" spans="1:17" ht="15" customHeight="1" x14ac:dyDescent="0.2">
      <c r="A42" s="351" t="s">
        <v>37</v>
      </c>
      <c r="B42" s="351"/>
      <c r="C42" s="22" t="s">
        <v>241</v>
      </c>
      <c r="D42" s="179">
        <v>1</v>
      </c>
      <c r="E42" s="179">
        <v>1</v>
      </c>
      <c r="F42" s="28">
        <v>91287</v>
      </c>
      <c r="G42" s="179" t="s">
        <v>242</v>
      </c>
      <c r="H42" s="25" t="s">
        <v>243</v>
      </c>
      <c r="I42" s="179"/>
      <c r="J42" s="26" t="s">
        <v>43</v>
      </c>
      <c r="K42" s="179"/>
      <c r="O42" s="151"/>
      <c r="Q42" s="152"/>
    </row>
    <row r="43" spans="1:17" ht="15" customHeight="1" x14ac:dyDescent="0.2">
      <c r="A43" s="351" t="s">
        <v>38</v>
      </c>
      <c r="B43" s="351"/>
      <c r="C43" s="22" t="s">
        <v>244</v>
      </c>
      <c r="D43" s="179">
        <v>2</v>
      </c>
      <c r="E43" s="179">
        <v>3</v>
      </c>
      <c r="F43" s="28">
        <v>89433</v>
      </c>
      <c r="G43" s="179"/>
      <c r="H43" s="23">
        <v>40357</v>
      </c>
      <c r="I43" s="179"/>
      <c r="J43" s="24">
        <v>0.45129999999999998</v>
      </c>
      <c r="K43" s="179"/>
      <c r="O43" s="151"/>
      <c r="Q43" s="152"/>
    </row>
    <row r="44" spans="1:17" ht="15" customHeight="1" x14ac:dyDescent="0.2">
      <c r="A44" s="351" t="s">
        <v>39</v>
      </c>
      <c r="B44" s="351"/>
      <c r="C44" s="22" t="s">
        <v>245</v>
      </c>
      <c r="D44" s="179">
        <v>22</v>
      </c>
      <c r="E44" s="179">
        <v>26</v>
      </c>
      <c r="F44" s="28">
        <v>89423</v>
      </c>
      <c r="G44" s="179"/>
      <c r="H44" s="23">
        <v>44596</v>
      </c>
      <c r="I44" s="179"/>
      <c r="J44" s="24">
        <v>0.49869999999999998</v>
      </c>
      <c r="K44" s="179"/>
      <c r="O44" s="151"/>
      <c r="Q44" s="152"/>
    </row>
    <row r="45" spans="1:17" ht="15" customHeight="1" x14ac:dyDescent="0.2">
      <c r="A45" s="336" t="s">
        <v>206</v>
      </c>
      <c r="B45" s="336"/>
      <c r="C45" s="22" t="s">
        <v>207</v>
      </c>
      <c r="D45" s="179">
        <v>2</v>
      </c>
      <c r="E45" s="179">
        <v>5</v>
      </c>
      <c r="F45" s="28">
        <v>92922</v>
      </c>
      <c r="G45" s="179"/>
      <c r="H45" s="23">
        <v>52166</v>
      </c>
      <c r="I45" s="179"/>
      <c r="J45" s="24">
        <v>0.56140000000000001</v>
      </c>
      <c r="K45" s="179"/>
      <c r="O45" s="151"/>
      <c r="Q45" s="152"/>
    </row>
    <row r="46" spans="1:17" ht="15" customHeight="1" x14ac:dyDescent="0.2">
      <c r="A46" s="336" t="s">
        <v>35</v>
      </c>
      <c r="B46" s="336"/>
      <c r="C46" s="22" t="s">
        <v>208</v>
      </c>
      <c r="D46" s="179">
        <v>1</v>
      </c>
      <c r="E46" s="179">
        <v>2</v>
      </c>
      <c r="F46" s="28">
        <v>91151</v>
      </c>
      <c r="G46" s="179"/>
      <c r="H46" s="23">
        <v>39860</v>
      </c>
      <c r="I46" s="179"/>
      <c r="J46" s="24">
        <v>0.43730000000000002</v>
      </c>
      <c r="K46" s="179"/>
      <c r="O46" s="151"/>
      <c r="Q46" s="152"/>
    </row>
    <row r="47" spans="1:17" ht="15" customHeight="1" x14ac:dyDescent="0.2">
      <c r="A47" s="336" t="s">
        <v>36</v>
      </c>
      <c r="B47" s="336"/>
      <c r="C47" s="22" t="s">
        <v>209</v>
      </c>
      <c r="D47" s="179">
        <v>1</v>
      </c>
      <c r="E47" s="179">
        <v>3</v>
      </c>
      <c r="F47" s="28">
        <v>92595</v>
      </c>
      <c r="G47" s="179"/>
      <c r="H47" s="23">
        <v>53097</v>
      </c>
      <c r="I47" s="179"/>
      <c r="J47" s="24">
        <v>0.57340000000000002</v>
      </c>
      <c r="K47" s="179"/>
      <c r="O47" s="151"/>
      <c r="Q47" s="152"/>
    </row>
    <row r="48" spans="1:17" ht="15" customHeight="1" x14ac:dyDescent="0.2">
      <c r="A48" s="336" t="s">
        <v>210</v>
      </c>
      <c r="B48" s="336"/>
      <c r="C48" s="22" t="s">
        <v>211</v>
      </c>
      <c r="D48" s="179">
        <v>1</v>
      </c>
      <c r="E48" s="179">
        <v>3</v>
      </c>
      <c r="F48" s="28">
        <v>91369</v>
      </c>
      <c r="G48" s="179"/>
      <c r="H48" s="23">
        <v>45531</v>
      </c>
      <c r="I48" s="179"/>
      <c r="J48" s="24">
        <v>0.49830000000000002</v>
      </c>
      <c r="K48" s="179"/>
      <c r="O48" s="151"/>
      <c r="Q48" s="152"/>
    </row>
    <row r="49" spans="1:17" ht="15" customHeight="1" x14ac:dyDescent="0.2">
      <c r="A49" s="336" t="s">
        <v>246</v>
      </c>
      <c r="B49" s="336"/>
      <c r="C49" s="22" t="s">
        <v>247</v>
      </c>
      <c r="D49" s="179">
        <v>2</v>
      </c>
      <c r="E49" s="179">
        <v>4</v>
      </c>
      <c r="F49" s="28">
        <v>90594</v>
      </c>
      <c r="G49" s="179"/>
      <c r="H49" s="23">
        <v>38739</v>
      </c>
      <c r="I49" s="179"/>
      <c r="J49" s="24">
        <v>0.42759999999999998</v>
      </c>
      <c r="K49" s="179"/>
      <c r="O49" s="151"/>
      <c r="Q49" s="152"/>
    </row>
    <row r="50" spans="1:17" ht="15" customHeight="1" x14ac:dyDescent="0.2">
      <c r="A50" s="336" t="s">
        <v>248</v>
      </c>
      <c r="B50" s="336"/>
      <c r="C50" s="22" t="s">
        <v>249</v>
      </c>
      <c r="D50" s="179">
        <v>22</v>
      </c>
      <c r="E50" s="179">
        <v>26</v>
      </c>
      <c r="F50" s="28">
        <v>90486</v>
      </c>
      <c r="G50" s="179"/>
      <c r="H50" s="23">
        <v>42371</v>
      </c>
      <c r="I50" s="179"/>
      <c r="J50" s="24">
        <v>0.46829999999999999</v>
      </c>
      <c r="K50" s="179"/>
      <c r="O50" s="151"/>
      <c r="Q50" s="152"/>
    </row>
    <row r="51" spans="1:17" ht="15" customHeight="1" x14ac:dyDescent="0.2">
      <c r="A51" s="336" t="s">
        <v>206</v>
      </c>
      <c r="B51" s="336"/>
      <c r="C51" s="22" t="s">
        <v>250</v>
      </c>
      <c r="D51" s="179">
        <v>2</v>
      </c>
      <c r="E51" s="179">
        <v>5</v>
      </c>
      <c r="F51" s="28">
        <v>91934</v>
      </c>
      <c r="G51" s="179"/>
      <c r="H51" s="23">
        <v>45443</v>
      </c>
      <c r="I51" s="179"/>
      <c r="J51" s="24">
        <v>0.49430000000000002</v>
      </c>
      <c r="K51" s="179"/>
      <c r="O51" s="151"/>
      <c r="Q51" s="152"/>
    </row>
    <row r="52" spans="1:17" ht="15" customHeight="1" x14ac:dyDescent="0.2">
      <c r="A52" s="336" t="s">
        <v>35</v>
      </c>
      <c r="B52" s="336"/>
      <c r="C52" s="22" t="s">
        <v>277</v>
      </c>
      <c r="D52" s="193">
        <v>1</v>
      </c>
      <c r="E52" s="193">
        <v>2</v>
      </c>
      <c r="F52" s="197">
        <v>89881</v>
      </c>
      <c r="G52" s="198"/>
      <c r="H52" s="23">
        <v>48983</v>
      </c>
      <c r="I52" s="198"/>
      <c r="J52" s="24">
        <v>0.54500000000000004</v>
      </c>
      <c r="K52" s="193"/>
      <c r="O52" s="151"/>
      <c r="Q52" s="152"/>
    </row>
    <row r="53" spans="1:17" ht="15" customHeight="1" x14ac:dyDescent="0.2">
      <c r="A53" s="354" t="s">
        <v>278</v>
      </c>
      <c r="B53" s="354"/>
      <c r="C53" s="22" t="s">
        <v>279</v>
      </c>
      <c r="D53" s="193">
        <v>1</v>
      </c>
      <c r="E53" s="193">
        <v>3</v>
      </c>
      <c r="F53" s="197">
        <v>91173</v>
      </c>
      <c r="G53" s="198"/>
      <c r="H53" s="23">
        <v>42589</v>
      </c>
      <c r="I53" s="198"/>
      <c r="J53" s="24">
        <v>0.46710000000000002</v>
      </c>
      <c r="K53" s="193"/>
      <c r="O53" s="151"/>
      <c r="Q53" s="152"/>
    </row>
    <row r="54" spans="1:17" ht="15" customHeight="1" x14ac:dyDescent="0.2">
      <c r="A54" s="336" t="s">
        <v>36</v>
      </c>
      <c r="B54" s="336"/>
      <c r="C54" s="22" t="s">
        <v>280</v>
      </c>
      <c r="D54" s="193">
        <v>1</v>
      </c>
      <c r="E54" s="193">
        <v>4</v>
      </c>
      <c r="F54" s="197">
        <v>91160</v>
      </c>
      <c r="G54" s="198"/>
      <c r="H54" s="23">
        <v>53289</v>
      </c>
      <c r="I54" s="198"/>
      <c r="J54" s="24">
        <v>0.58460000000000001</v>
      </c>
      <c r="K54" s="193"/>
      <c r="O54" s="151"/>
      <c r="Q54" s="152"/>
    </row>
    <row r="55" spans="1:17" ht="15" customHeight="1" x14ac:dyDescent="0.2">
      <c r="A55" s="336" t="s">
        <v>237</v>
      </c>
      <c r="B55" s="336"/>
      <c r="C55" s="22" t="s">
        <v>292</v>
      </c>
      <c r="D55" s="225">
        <v>2</v>
      </c>
      <c r="E55" s="235">
        <v>8</v>
      </c>
      <c r="F55" s="234">
        <v>91025</v>
      </c>
      <c r="G55" s="235"/>
      <c r="H55" s="23">
        <v>49917</v>
      </c>
      <c r="I55" s="235"/>
      <c r="J55" s="24">
        <v>0.5484</v>
      </c>
      <c r="K55" s="179"/>
      <c r="O55" s="151"/>
      <c r="Q55" s="152"/>
    </row>
    <row r="56" spans="1:17" ht="15" customHeight="1" x14ac:dyDescent="0.2">
      <c r="A56" s="351" t="s">
        <v>37</v>
      </c>
      <c r="B56" s="351"/>
      <c r="C56" s="22" t="s">
        <v>293</v>
      </c>
      <c r="D56" s="225">
        <v>1</v>
      </c>
      <c r="E56" s="235">
        <v>3</v>
      </c>
      <c r="F56" s="234">
        <v>89823</v>
      </c>
      <c r="G56" s="235"/>
      <c r="H56" s="23">
        <v>40393</v>
      </c>
      <c r="I56" s="235"/>
      <c r="J56" s="24">
        <v>0.44969999999999999</v>
      </c>
      <c r="K56" s="179"/>
      <c r="O56" s="151"/>
      <c r="Q56" s="152"/>
    </row>
    <row r="57" spans="1:17" ht="15" customHeight="1" x14ac:dyDescent="0.2">
      <c r="A57" s="351" t="s">
        <v>38</v>
      </c>
      <c r="B57" s="351"/>
      <c r="C57" s="22" t="s">
        <v>297</v>
      </c>
      <c r="D57" s="179">
        <v>2</v>
      </c>
      <c r="E57" s="244">
        <v>2</v>
      </c>
      <c r="F57" s="236">
        <v>90527</v>
      </c>
      <c r="G57" s="244" t="s">
        <v>303</v>
      </c>
      <c r="H57" s="254" t="s">
        <v>111</v>
      </c>
      <c r="I57" s="244"/>
      <c r="J57" s="24" t="s">
        <v>43</v>
      </c>
      <c r="K57" s="179"/>
      <c r="O57" s="151"/>
      <c r="Q57" s="152"/>
    </row>
    <row r="58" spans="1:17" ht="15" customHeight="1" x14ac:dyDescent="0.2">
      <c r="A58" s="351" t="s">
        <v>39</v>
      </c>
      <c r="B58" s="351"/>
      <c r="C58" s="22" t="s">
        <v>298</v>
      </c>
      <c r="D58" s="179">
        <v>22</v>
      </c>
      <c r="E58" s="244">
        <v>28</v>
      </c>
      <c r="F58" s="236">
        <v>88665</v>
      </c>
      <c r="G58" s="244"/>
      <c r="H58" s="254">
        <v>41222</v>
      </c>
      <c r="I58" s="244"/>
      <c r="J58" s="24">
        <v>0.46489999999999998</v>
      </c>
      <c r="K58" s="179"/>
      <c r="O58" s="151"/>
      <c r="Q58" s="152"/>
    </row>
    <row r="59" spans="1:17" ht="15" customHeight="1" x14ac:dyDescent="0.2">
      <c r="A59" s="336" t="s">
        <v>35</v>
      </c>
      <c r="B59" s="336"/>
      <c r="C59" s="289" t="s">
        <v>308</v>
      </c>
      <c r="D59" s="279">
        <v>1</v>
      </c>
      <c r="E59" s="279">
        <v>6</v>
      </c>
      <c r="F59" s="278">
        <v>88019</v>
      </c>
      <c r="G59" s="279"/>
      <c r="H59" s="23">
        <v>45544</v>
      </c>
      <c r="I59" s="279"/>
      <c r="J59" s="290">
        <v>0.51739999999999997</v>
      </c>
      <c r="K59" s="274"/>
      <c r="O59" s="151"/>
      <c r="Q59" s="152"/>
    </row>
    <row r="60" spans="1:17" s="286" customFormat="1" ht="15" customHeight="1" x14ac:dyDescent="0.2">
      <c r="A60" s="336" t="s">
        <v>40</v>
      </c>
      <c r="B60" s="336"/>
      <c r="C60" s="289" t="s">
        <v>317</v>
      </c>
      <c r="D60" s="279">
        <v>1</v>
      </c>
      <c r="E60" s="279">
        <v>3</v>
      </c>
      <c r="F60" s="278">
        <v>89093</v>
      </c>
      <c r="G60" s="279"/>
      <c r="H60" s="23">
        <v>50471</v>
      </c>
      <c r="I60" s="279"/>
      <c r="J60" s="290">
        <v>0.5665</v>
      </c>
      <c r="K60" s="279"/>
      <c r="P60" s="287"/>
      <c r="Q60" s="287"/>
    </row>
    <row r="61" spans="1:17" ht="6" customHeight="1" x14ac:dyDescent="0.2">
      <c r="A61" s="352"/>
      <c r="B61" s="353"/>
      <c r="C61" s="117"/>
      <c r="D61" s="106"/>
      <c r="E61" s="106"/>
      <c r="F61" s="106"/>
      <c r="G61" s="106"/>
      <c r="H61" s="106"/>
      <c r="I61" s="106"/>
      <c r="J61" s="106"/>
      <c r="K61" s="16"/>
      <c r="O61" s="151"/>
      <c r="Q61" s="152"/>
    </row>
    <row r="62" spans="1:17" ht="15" customHeight="1" x14ac:dyDescent="0.2">
      <c r="A62" s="118" t="s">
        <v>299</v>
      </c>
      <c r="B62" s="118"/>
      <c r="C62" s="119"/>
      <c r="D62" s="28"/>
      <c r="E62" s="28"/>
      <c r="F62" s="40"/>
      <c r="G62" s="28"/>
      <c r="H62" s="40"/>
      <c r="I62" s="28"/>
      <c r="J62" s="40"/>
      <c r="K62" s="40"/>
      <c r="O62" s="151"/>
      <c r="Q62" s="152"/>
    </row>
    <row r="63" spans="1:17" ht="15" customHeight="1" x14ac:dyDescent="0.2">
      <c r="A63" s="118" t="s">
        <v>300</v>
      </c>
      <c r="B63" s="118"/>
      <c r="C63" s="119"/>
      <c r="D63" s="28"/>
      <c r="E63" s="28"/>
      <c r="F63" s="28"/>
      <c r="G63" s="28"/>
      <c r="H63" s="28"/>
      <c r="I63" s="28"/>
      <c r="J63" s="28"/>
      <c r="K63" s="28"/>
      <c r="O63" s="151"/>
      <c r="Q63" s="152"/>
    </row>
    <row r="64" spans="1:17" ht="15" customHeight="1" x14ac:dyDescent="0.2">
      <c r="A64" s="39"/>
      <c r="B64" s="39"/>
      <c r="C64" s="119"/>
      <c r="D64" s="28"/>
      <c r="E64" s="28"/>
      <c r="F64" s="28"/>
      <c r="G64" s="28"/>
      <c r="H64" s="27"/>
      <c r="I64" s="27"/>
      <c r="J64" s="27"/>
      <c r="K64" s="28" t="s">
        <v>251</v>
      </c>
      <c r="O64" s="151"/>
      <c r="Q64" s="152"/>
    </row>
  </sheetData>
  <mergeCells count="35">
    <mergeCell ref="A42:B42"/>
    <mergeCell ref="A59:B59"/>
    <mergeCell ref="A43:B43"/>
    <mergeCell ref="A61:B61"/>
    <mergeCell ref="A44:B44"/>
    <mergeCell ref="A45:B45"/>
    <mergeCell ref="A46:B46"/>
    <mergeCell ref="A47:B47"/>
    <mergeCell ref="A48:B48"/>
    <mergeCell ref="A49:B49"/>
    <mergeCell ref="A52:B52"/>
    <mergeCell ref="A53:B53"/>
    <mergeCell ref="A54:B54"/>
    <mergeCell ref="A57:B57"/>
    <mergeCell ref="A58:B58"/>
    <mergeCell ref="A50:B50"/>
    <mergeCell ref="A51:B51"/>
    <mergeCell ref="A56:B56"/>
    <mergeCell ref="A60:B60"/>
    <mergeCell ref="A38:B38"/>
    <mergeCell ref="A55:B55"/>
    <mergeCell ref="A3:A4"/>
    <mergeCell ref="H3:H4"/>
    <mergeCell ref="I3:I4"/>
    <mergeCell ref="A36:B37"/>
    <mergeCell ref="C36:C37"/>
    <mergeCell ref="D36:E36"/>
    <mergeCell ref="F36:G36"/>
    <mergeCell ref="H36:K36"/>
    <mergeCell ref="F37:G37"/>
    <mergeCell ref="H37:I37"/>
    <mergeCell ref="J37:K37"/>
    <mergeCell ref="A39:B39"/>
    <mergeCell ref="A40:B40"/>
    <mergeCell ref="A41:B41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79" firstPageNumber="109" orientation="portrait" useFirstPageNumber="1" horizontalDpi="300" verticalDpi="300" r:id="rId1"/>
  <headerFooter scaleWithDoc="0" alignWithMargins="0">
    <oddHeader>&amp;C&amp;12P　行財政・市議会</oddHeader>
    <oddFooter>&amp;C&amp;12&amp;P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6"/>
  <sheetViews>
    <sheetView zoomScale="110" zoomScaleNormal="110" workbookViewId="0"/>
  </sheetViews>
  <sheetFormatPr defaultColWidth="9.09765625" defaultRowHeight="12" x14ac:dyDescent="0.2"/>
  <cols>
    <col min="1" max="1" width="6.69921875" style="151" customWidth="1"/>
    <col min="2" max="6" width="5.69921875" style="152" customWidth="1"/>
    <col min="7" max="12" width="5.69921875" style="151" customWidth="1"/>
    <col min="13" max="13" width="6.69921875" style="151" customWidth="1"/>
    <col min="14" max="14" width="5.69921875" style="152" customWidth="1"/>
    <col min="15" max="15" width="5.69921875" style="151" customWidth="1"/>
    <col min="16" max="16" width="6.69921875" style="151" customWidth="1"/>
    <col min="17" max="18" width="4.09765625" style="151" customWidth="1"/>
    <col min="19" max="19" width="10.296875" style="151" customWidth="1"/>
    <col min="20" max="20" width="7.3984375" style="151" customWidth="1"/>
    <col min="21" max="22" width="7.296875" style="151" customWidth="1"/>
    <col min="23" max="23" width="11.69921875" style="151" customWidth="1"/>
    <col min="24" max="24" width="9.09765625" style="151"/>
    <col min="25" max="26" width="10.296875" style="151" bestFit="1" customWidth="1"/>
    <col min="27" max="16384" width="9.09765625" style="151"/>
  </cols>
  <sheetData>
    <row r="1" spans="1:22" s="5" customFormat="1" ht="20.149999999999999" customHeight="1" x14ac:dyDescent="0.2">
      <c r="A1" s="3" t="s">
        <v>183</v>
      </c>
      <c r="B1" s="143"/>
      <c r="C1" s="143"/>
      <c r="D1" s="143"/>
      <c r="E1" s="143"/>
      <c r="F1" s="143"/>
      <c r="H1" s="6"/>
      <c r="L1" s="6"/>
      <c r="M1" s="6"/>
      <c r="N1" s="144"/>
      <c r="O1" s="6"/>
    </row>
    <row r="2" spans="1:22" ht="18" customHeight="1" x14ac:dyDescent="0.2">
      <c r="A2" s="167"/>
      <c r="B2" s="167"/>
      <c r="C2" s="167"/>
      <c r="D2" s="167"/>
      <c r="E2" s="167"/>
      <c r="F2" s="167"/>
      <c r="G2" s="18"/>
      <c r="H2" s="7"/>
      <c r="I2" s="7"/>
      <c r="J2" s="7"/>
      <c r="K2" s="18"/>
      <c r="L2" s="18"/>
      <c r="M2" s="18"/>
      <c r="N2" s="9"/>
      <c r="O2" s="9"/>
      <c r="P2" s="10" t="s">
        <v>184</v>
      </c>
      <c r="Q2" s="34"/>
      <c r="R2" s="34"/>
      <c r="S2" s="34"/>
      <c r="T2" s="34"/>
      <c r="U2" s="34"/>
      <c r="V2" s="34"/>
    </row>
    <row r="3" spans="1:22" s="18" customFormat="1" ht="20.149999999999999" customHeight="1" x14ac:dyDescent="0.2">
      <c r="A3" s="335" t="s">
        <v>185</v>
      </c>
      <c r="B3" s="431" t="s">
        <v>186</v>
      </c>
      <c r="C3" s="431" t="s">
        <v>187</v>
      </c>
      <c r="D3" s="437" t="s">
        <v>188</v>
      </c>
      <c r="E3" s="438"/>
      <c r="F3" s="438"/>
      <c r="G3" s="438"/>
      <c r="H3" s="437" t="s">
        <v>189</v>
      </c>
      <c r="I3" s="437"/>
      <c r="J3" s="437"/>
      <c r="K3" s="344" t="s">
        <v>190</v>
      </c>
      <c r="L3" s="348"/>
      <c r="M3" s="344" t="s">
        <v>191</v>
      </c>
      <c r="N3" s="348"/>
      <c r="O3" s="428" t="s">
        <v>192</v>
      </c>
      <c r="P3" s="429" t="s">
        <v>193</v>
      </c>
      <c r="Q3" s="7"/>
      <c r="R3" s="7"/>
      <c r="S3" s="7"/>
      <c r="T3" s="7"/>
      <c r="U3" s="7"/>
      <c r="V3" s="7"/>
    </row>
    <row r="4" spans="1:22" s="18" customFormat="1" ht="20.149999999999999" customHeight="1" x14ac:dyDescent="0.2">
      <c r="A4" s="378"/>
      <c r="B4" s="432"/>
      <c r="C4" s="432"/>
      <c r="D4" s="431" t="s">
        <v>194</v>
      </c>
      <c r="E4" s="433" t="s">
        <v>195</v>
      </c>
      <c r="F4" s="428" t="s">
        <v>196</v>
      </c>
      <c r="G4" s="434" t="s">
        <v>197</v>
      </c>
      <c r="H4" s="428" t="s">
        <v>198</v>
      </c>
      <c r="I4" s="428" t="s">
        <v>199</v>
      </c>
      <c r="J4" s="428" t="s">
        <v>92</v>
      </c>
      <c r="K4" s="428" t="s">
        <v>200</v>
      </c>
      <c r="L4" s="428" t="s">
        <v>201</v>
      </c>
      <c r="M4" s="428" t="s">
        <v>202</v>
      </c>
      <c r="N4" s="428" t="s">
        <v>203</v>
      </c>
      <c r="O4" s="428"/>
      <c r="P4" s="430"/>
      <c r="Q4" s="7"/>
      <c r="R4" s="7"/>
      <c r="S4" s="7"/>
      <c r="T4" s="7"/>
      <c r="U4" s="7"/>
      <c r="V4" s="7"/>
    </row>
    <row r="5" spans="1:22" s="18" customFormat="1" ht="20.149999999999999" customHeight="1" x14ac:dyDescent="0.2">
      <c r="A5" s="378"/>
      <c r="B5" s="432"/>
      <c r="C5" s="432"/>
      <c r="D5" s="432"/>
      <c r="E5" s="428"/>
      <c r="F5" s="428"/>
      <c r="G5" s="435"/>
      <c r="H5" s="428"/>
      <c r="I5" s="428"/>
      <c r="J5" s="428"/>
      <c r="K5" s="428"/>
      <c r="L5" s="428"/>
      <c r="M5" s="428"/>
      <c r="N5" s="428"/>
      <c r="O5" s="428"/>
      <c r="P5" s="430"/>
      <c r="Q5" s="7"/>
      <c r="R5" s="7"/>
      <c r="S5" s="7"/>
      <c r="T5" s="7"/>
      <c r="U5" s="7"/>
      <c r="V5" s="7"/>
    </row>
    <row r="6" spans="1:22" s="18" customFormat="1" ht="20.149999999999999" customHeight="1" x14ac:dyDescent="0.2">
      <c r="A6" s="378"/>
      <c r="B6" s="432"/>
      <c r="C6" s="432"/>
      <c r="D6" s="432"/>
      <c r="E6" s="428"/>
      <c r="F6" s="428"/>
      <c r="G6" s="435"/>
      <c r="H6" s="428"/>
      <c r="I6" s="428"/>
      <c r="J6" s="428"/>
      <c r="K6" s="428"/>
      <c r="L6" s="428"/>
      <c r="M6" s="428"/>
      <c r="N6" s="428"/>
      <c r="O6" s="428"/>
      <c r="P6" s="430"/>
      <c r="Q6" s="7"/>
      <c r="R6" s="7"/>
      <c r="S6" s="7"/>
      <c r="T6" s="7"/>
      <c r="U6" s="7"/>
      <c r="V6" s="7"/>
    </row>
    <row r="7" spans="1:22" s="18" customFormat="1" ht="20.149999999999999" customHeight="1" x14ac:dyDescent="0.2">
      <c r="A7" s="378"/>
      <c r="B7" s="432"/>
      <c r="C7" s="432"/>
      <c r="D7" s="432"/>
      <c r="E7" s="428"/>
      <c r="F7" s="428"/>
      <c r="G7" s="435"/>
      <c r="H7" s="428"/>
      <c r="I7" s="428"/>
      <c r="J7" s="428"/>
      <c r="K7" s="428"/>
      <c r="L7" s="428"/>
      <c r="M7" s="428"/>
      <c r="N7" s="428"/>
      <c r="O7" s="428"/>
      <c r="P7" s="430"/>
      <c r="Q7" s="7"/>
      <c r="R7" s="7"/>
      <c r="S7" s="7"/>
      <c r="T7" s="7"/>
      <c r="U7" s="7"/>
      <c r="V7" s="7"/>
    </row>
    <row r="8" spans="1:22" s="18" customFormat="1" ht="20.149999999999999" customHeight="1" x14ac:dyDescent="0.2">
      <c r="A8" s="337"/>
      <c r="B8" s="433"/>
      <c r="C8" s="433"/>
      <c r="D8" s="433"/>
      <c r="E8" s="428"/>
      <c r="F8" s="428"/>
      <c r="G8" s="436"/>
      <c r="H8" s="428"/>
      <c r="I8" s="428"/>
      <c r="J8" s="428"/>
      <c r="K8" s="428"/>
      <c r="L8" s="428"/>
      <c r="M8" s="428"/>
      <c r="N8" s="428"/>
      <c r="O8" s="428"/>
      <c r="P8" s="162" t="s">
        <v>231</v>
      </c>
      <c r="Q8" s="7"/>
      <c r="R8" s="7"/>
      <c r="S8" s="7"/>
      <c r="T8" s="7"/>
      <c r="U8" s="7"/>
      <c r="V8" s="7"/>
    </row>
    <row r="9" spans="1:22" s="18" customFormat="1" ht="6" customHeight="1" x14ac:dyDescent="0.2">
      <c r="A9" s="154"/>
      <c r="B9" s="11"/>
      <c r="C9" s="11"/>
      <c r="D9" s="17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7"/>
      <c r="S9" s="7"/>
      <c r="T9" s="7"/>
      <c r="U9" s="7"/>
      <c r="V9" s="7"/>
    </row>
    <row r="10" spans="1:22" s="18" customFormat="1" ht="25" customHeight="1" x14ac:dyDescent="0.2">
      <c r="A10" s="83" t="s">
        <v>316</v>
      </c>
      <c r="B10" s="107">
        <v>5</v>
      </c>
      <c r="C10" s="108">
        <v>104</v>
      </c>
      <c r="D10" s="108">
        <v>96</v>
      </c>
      <c r="E10" s="165">
        <v>1</v>
      </c>
      <c r="F10" s="109" t="s">
        <v>42</v>
      </c>
      <c r="G10" s="165" t="s">
        <v>111</v>
      </c>
      <c r="H10" s="165">
        <v>3</v>
      </c>
      <c r="I10" s="108" t="s">
        <v>232</v>
      </c>
      <c r="J10" s="110" t="s">
        <v>227</v>
      </c>
      <c r="K10" s="165" t="s">
        <v>232</v>
      </c>
      <c r="L10" s="165">
        <v>1</v>
      </c>
      <c r="M10" s="165" t="s">
        <v>42</v>
      </c>
      <c r="N10" s="165" t="s">
        <v>42</v>
      </c>
      <c r="O10" s="25">
        <v>8</v>
      </c>
      <c r="P10" s="25">
        <v>99</v>
      </c>
      <c r="Q10" s="11"/>
      <c r="R10" s="7"/>
      <c r="S10" s="7"/>
      <c r="T10" s="7"/>
      <c r="U10" s="7"/>
      <c r="V10" s="7"/>
    </row>
    <row r="11" spans="1:22" s="18" customFormat="1" ht="25" customHeight="1" x14ac:dyDescent="0.2">
      <c r="A11" s="83">
        <v>28</v>
      </c>
      <c r="B11" s="107">
        <v>5</v>
      </c>
      <c r="C11" s="108">
        <v>112</v>
      </c>
      <c r="D11" s="108">
        <v>102</v>
      </c>
      <c r="E11" s="165" t="s">
        <v>233</v>
      </c>
      <c r="F11" s="109" t="s">
        <v>42</v>
      </c>
      <c r="G11" s="165" t="s">
        <v>42</v>
      </c>
      <c r="H11" s="165">
        <v>1</v>
      </c>
      <c r="I11" s="108">
        <v>8</v>
      </c>
      <c r="J11" s="111">
        <v>1</v>
      </c>
      <c r="K11" s="165" t="s">
        <v>233</v>
      </c>
      <c r="L11" s="165" t="s">
        <v>232</v>
      </c>
      <c r="M11" s="165" t="s">
        <v>232</v>
      </c>
      <c r="N11" s="165" t="s">
        <v>232</v>
      </c>
      <c r="O11" s="25">
        <v>5</v>
      </c>
      <c r="P11" s="25">
        <v>99</v>
      </c>
      <c r="Q11" s="11"/>
      <c r="R11" s="7"/>
      <c r="S11" s="7"/>
      <c r="T11" s="7"/>
      <c r="U11" s="7"/>
      <c r="V11" s="7"/>
    </row>
    <row r="12" spans="1:22" s="18" customFormat="1" ht="25" customHeight="1" x14ac:dyDescent="0.2">
      <c r="A12" s="83">
        <v>29</v>
      </c>
      <c r="B12" s="107">
        <v>5</v>
      </c>
      <c r="C12" s="108">
        <v>91</v>
      </c>
      <c r="D12" s="108">
        <v>87</v>
      </c>
      <c r="E12" s="165">
        <v>1</v>
      </c>
      <c r="F12" s="109" t="s">
        <v>233</v>
      </c>
      <c r="G12" s="165" t="s">
        <v>111</v>
      </c>
      <c r="H12" s="165">
        <v>1</v>
      </c>
      <c r="I12" s="108">
        <v>1</v>
      </c>
      <c r="J12" s="111">
        <v>1</v>
      </c>
      <c r="K12" s="165" t="s">
        <v>233</v>
      </c>
      <c r="L12" s="165" t="s">
        <v>233</v>
      </c>
      <c r="M12" s="165" t="s">
        <v>232</v>
      </c>
      <c r="N12" s="165" t="s">
        <v>233</v>
      </c>
      <c r="O12" s="25">
        <v>10</v>
      </c>
      <c r="P12" s="25">
        <v>99</v>
      </c>
      <c r="Q12" s="11"/>
      <c r="R12" s="7"/>
      <c r="S12" s="7"/>
      <c r="T12" s="7"/>
      <c r="U12" s="7"/>
      <c r="V12" s="7"/>
    </row>
    <row r="13" spans="1:22" s="18" customFormat="1" ht="25" customHeight="1" x14ac:dyDescent="0.2">
      <c r="A13" s="83">
        <v>30</v>
      </c>
      <c r="B13" s="107">
        <v>7</v>
      </c>
      <c r="C13" s="108">
        <v>115</v>
      </c>
      <c r="D13" s="108">
        <v>108</v>
      </c>
      <c r="E13" s="165" t="s">
        <v>42</v>
      </c>
      <c r="F13" s="165" t="s">
        <v>42</v>
      </c>
      <c r="G13" s="165" t="s">
        <v>111</v>
      </c>
      <c r="H13" s="165" t="s">
        <v>233</v>
      </c>
      <c r="I13" s="108">
        <v>3</v>
      </c>
      <c r="J13" s="110" t="s">
        <v>221</v>
      </c>
      <c r="K13" s="165" t="s">
        <v>232</v>
      </c>
      <c r="L13" s="165">
        <v>1</v>
      </c>
      <c r="M13" s="165" t="s">
        <v>42</v>
      </c>
      <c r="N13" s="165" t="s">
        <v>232</v>
      </c>
      <c r="O13" s="25">
        <v>2</v>
      </c>
      <c r="P13" s="25">
        <v>98</v>
      </c>
      <c r="Q13" s="11"/>
      <c r="R13" s="7"/>
      <c r="S13" s="7"/>
      <c r="T13" s="7"/>
      <c r="U13" s="7"/>
      <c r="V13" s="7"/>
    </row>
    <row r="14" spans="1:22" s="18" customFormat="1" ht="25" customHeight="1" x14ac:dyDescent="0.2">
      <c r="A14" s="83" t="s">
        <v>224</v>
      </c>
      <c r="B14" s="107">
        <v>5</v>
      </c>
      <c r="C14" s="108">
        <v>124</v>
      </c>
      <c r="D14" s="108">
        <v>114</v>
      </c>
      <c r="E14" s="165" t="s">
        <v>233</v>
      </c>
      <c r="F14" s="165">
        <v>1</v>
      </c>
      <c r="G14" s="165" t="s">
        <v>42</v>
      </c>
      <c r="H14" s="110" t="s">
        <v>234</v>
      </c>
      <c r="I14" s="145" t="s">
        <v>235</v>
      </c>
      <c r="J14" s="110">
        <v>1</v>
      </c>
      <c r="K14" s="165" t="s">
        <v>232</v>
      </c>
      <c r="L14" s="165" t="s">
        <v>42</v>
      </c>
      <c r="M14" s="146" t="s">
        <v>236</v>
      </c>
      <c r="N14" s="165" t="s">
        <v>232</v>
      </c>
      <c r="O14" s="25">
        <v>8</v>
      </c>
      <c r="P14" s="25">
        <v>99</v>
      </c>
      <c r="Q14" s="11"/>
      <c r="R14" s="7"/>
      <c r="S14" s="7"/>
      <c r="T14" s="7"/>
      <c r="U14" s="7"/>
      <c r="V14" s="7"/>
    </row>
    <row r="15" spans="1:22" s="18" customFormat="1" ht="25" customHeight="1" x14ac:dyDescent="0.2">
      <c r="A15" s="83">
        <v>2</v>
      </c>
      <c r="B15" s="107">
        <v>8</v>
      </c>
      <c r="C15" s="108">
        <v>120</v>
      </c>
      <c r="D15" s="108">
        <v>113</v>
      </c>
      <c r="E15" s="165" t="s">
        <v>42</v>
      </c>
      <c r="F15" s="165">
        <v>1</v>
      </c>
      <c r="G15" s="165" t="s">
        <v>42</v>
      </c>
      <c r="H15" s="110" t="s">
        <v>42</v>
      </c>
      <c r="I15" s="145">
        <v>4</v>
      </c>
      <c r="J15" s="110">
        <v>1</v>
      </c>
      <c r="K15" s="165" t="s">
        <v>42</v>
      </c>
      <c r="L15" s="165" t="s">
        <v>42</v>
      </c>
      <c r="M15" s="146" t="s">
        <v>236</v>
      </c>
      <c r="N15" s="165" t="s">
        <v>42</v>
      </c>
      <c r="O15" s="25">
        <v>2</v>
      </c>
      <c r="P15" s="25">
        <v>99</v>
      </c>
      <c r="Q15" s="11"/>
      <c r="R15" s="7"/>
      <c r="S15" s="7"/>
      <c r="T15" s="7"/>
      <c r="U15" s="7"/>
      <c r="V15" s="7"/>
    </row>
    <row r="16" spans="1:22" s="18" customFormat="1" ht="25" customHeight="1" x14ac:dyDescent="0.2">
      <c r="A16" s="83">
        <v>3</v>
      </c>
      <c r="B16" s="107">
        <v>5</v>
      </c>
      <c r="C16" s="108">
        <v>95</v>
      </c>
      <c r="D16" s="108">
        <v>86</v>
      </c>
      <c r="E16" s="225" t="s">
        <v>42</v>
      </c>
      <c r="F16" s="225" t="s">
        <v>42</v>
      </c>
      <c r="G16" s="225" t="s">
        <v>42</v>
      </c>
      <c r="H16" s="111">
        <v>1</v>
      </c>
      <c r="I16" s="218">
        <v>3</v>
      </c>
      <c r="J16" s="111">
        <v>2</v>
      </c>
      <c r="K16" s="225" t="s">
        <v>42</v>
      </c>
      <c r="L16" s="225">
        <v>2</v>
      </c>
      <c r="M16" s="111" t="s">
        <v>42</v>
      </c>
      <c r="N16" s="225">
        <v>1</v>
      </c>
      <c r="O16" s="25">
        <v>8</v>
      </c>
      <c r="P16" s="25">
        <v>98</v>
      </c>
      <c r="Q16" s="223"/>
      <c r="R16" s="7"/>
      <c r="S16" s="7"/>
      <c r="T16" s="7"/>
      <c r="U16" s="7"/>
      <c r="V16" s="7"/>
    </row>
    <row r="17" spans="1:24" s="18" customFormat="1" ht="25" customHeight="1" x14ac:dyDescent="0.2">
      <c r="A17" s="83">
        <v>4</v>
      </c>
      <c r="B17" s="229">
        <v>5</v>
      </c>
      <c r="C17" s="230">
        <v>100</v>
      </c>
      <c r="D17" s="230">
        <v>92</v>
      </c>
      <c r="E17" s="232">
        <v>1</v>
      </c>
      <c r="F17" s="232" t="s">
        <v>111</v>
      </c>
      <c r="G17" s="232" t="s">
        <v>111</v>
      </c>
      <c r="H17" s="232" t="s">
        <v>111</v>
      </c>
      <c r="I17" s="233">
        <v>4</v>
      </c>
      <c r="J17" s="231">
        <v>3</v>
      </c>
      <c r="K17" s="232" t="s">
        <v>111</v>
      </c>
      <c r="L17" s="232" t="s">
        <v>111</v>
      </c>
      <c r="M17" s="232" t="s">
        <v>111</v>
      </c>
      <c r="N17" s="232" t="s">
        <v>111</v>
      </c>
      <c r="O17" s="228">
        <v>6</v>
      </c>
      <c r="P17" s="228">
        <v>98</v>
      </c>
      <c r="Q17" s="194"/>
      <c r="R17" s="7"/>
      <c r="S17" s="7"/>
      <c r="T17" s="7"/>
      <c r="U17" s="7"/>
      <c r="V17" s="7"/>
    </row>
    <row r="18" spans="1:24" s="18" customFormat="1" ht="25" customHeight="1" x14ac:dyDescent="0.2">
      <c r="A18" s="83">
        <v>5</v>
      </c>
      <c r="B18" s="262">
        <v>5</v>
      </c>
      <c r="C18" s="263">
        <v>116</v>
      </c>
      <c r="D18" s="263">
        <v>108</v>
      </c>
      <c r="E18" s="264" t="s">
        <v>42</v>
      </c>
      <c r="F18" s="264" t="s">
        <v>42</v>
      </c>
      <c r="G18" s="264" t="s">
        <v>42</v>
      </c>
      <c r="H18" s="264">
        <v>4</v>
      </c>
      <c r="I18" s="265">
        <v>1</v>
      </c>
      <c r="J18" s="266">
        <v>1</v>
      </c>
      <c r="K18" s="267" t="s">
        <v>305</v>
      </c>
      <c r="L18" s="264" t="s">
        <v>42</v>
      </c>
      <c r="M18" s="264" t="s">
        <v>42</v>
      </c>
      <c r="N18" s="264">
        <v>1</v>
      </c>
      <c r="O18" s="268">
        <v>11</v>
      </c>
      <c r="P18" s="268">
        <v>96</v>
      </c>
      <c r="Q18" s="270"/>
      <c r="R18" s="7"/>
      <c r="S18" s="7"/>
      <c r="T18" s="7"/>
      <c r="U18" s="7"/>
      <c r="V18" s="7"/>
    </row>
    <row r="19" spans="1:24" s="18" customFormat="1" ht="25" customHeight="1" x14ac:dyDescent="0.2">
      <c r="A19" s="83">
        <v>6</v>
      </c>
      <c r="B19" s="328">
        <v>5</v>
      </c>
      <c r="C19" s="313">
        <v>127</v>
      </c>
      <c r="D19" s="313">
        <v>119</v>
      </c>
      <c r="E19" s="329" t="s">
        <v>111</v>
      </c>
      <c r="F19" s="329" t="s">
        <v>111</v>
      </c>
      <c r="G19" s="329" t="s">
        <v>111</v>
      </c>
      <c r="H19" s="329">
        <v>4</v>
      </c>
      <c r="I19" s="330">
        <v>1</v>
      </c>
      <c r="J19" s="331">
        <v>2</v>
      </c>
      <c r="K19" s="332" t="s">
        <v>322</v>
      </c>
      <c r="L19" s="329" t="s">
        <v>111</v>
      </c>
      <c r="M19" s="329" t="s">
        <v>111</v>
      </c>
      <c r="N19" s="329" t="s">
        <v>111</v>
      </c>
      <c r="O19" s="333">
        <v>6</v>
      </c>
      <c r="P19" s="333">
        <v>98</v>
      </c>
      <c r="Q19" s="242"/>
      <c r="R19" s="7"/>
      <c r="S19" s="7"/>
      <c r="T19" s="7"/>
      <c r="U19" s="7"/>
      <c r="V19" s="7"/>
    </row>
    <row r="20" spans="1:24" s="18" customFormat="1" ht="6" customHeight="1" x14ac:dyDescent="0.2">
      <c r="A20" s="153"/>
      <c r="B20" s="147"/>
      <c r="C20" s="148"/>
      <c r="D20" s="148"/>
      <c r="E20" s="149"/>
      <c r="F20" s="9"/>
      <c r="G20" s="9"/>
      <c r="H20" s="148"/>
      <c r="I20" s="148"/>
      <c r="J20" s="149"/>
      <c r="K20" s="149"/>
      <c r="L20" s="148"/>
      <c r="M20" s="149"/>
      <c r="N20" s="149"/>
      <c r="O20" s="148"/>
      <c r="P20" s="155"/>
      <c r="Q20" s="11"/>
      <c r="R20" s="7"/>
      <c r="S20" s="7"/>
      <c r="T20" s="7"/>
      <c r="U20" s="7"/>
      <c r="V20" s="7"/>
    </row>
    <row r="21" spans="1:24" s="18" customFormat="1" ht="17.149999999999999" customHeight="1" x14ac:dyDescent="0.2">
      <c r="A21" s="21"/>
      <c r="B21" s="40" t="s">
        <v>204</v>
      </c>
      <c r="C21" s="28"/>
      <c r="D21" s="40"/>
      <c r="E21" s="28"/>
      <c r="F21" s="28"/>
      <c r="G21" s="28"/>
      <c r="H21" s="28"/>
      <c r="I21" s="28"/>
      <c r="J21" s="28"/>
      <c r="K21" s="28"/>
      <c r="L21" s="40"/>
      <c r="N21" s="20"/>
      <c r="O21" s="20"/>
      <c r="P21" s="19" t="s">
        <v>205</v>
      </c>
      <c r="Q21" s="28"/>
      <c r="R21" s="11"/>
      <c r="S21" s="11"/>
      <c r="T21" s="7"/>
      <c r="U21" s="7"/>
      <c r="V21" s="7"/>
      <c r="X21" s="30"/>
    </row>
    <row r="22" spans="1:24" s="18" customFormat="1" ht="14.25" customHeight="1" x14ac:dyDescent="0.2">
      <c r="A22" s="39"/>
      <c r="B22" s="40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41"/>
      <c r="N22" s="28"/>
      <c r="O22" s="28"/>
      <c r="P22" s="28"/>
      <c r="Q22" s="28"/>
      <c r="R22" s="11"/>
      <c r="S22" s="11"/>
      <c r="T22" s="7"/>
      <c r="U22" s="7"/>
      <c r="V22" s="7"/>
      <c r="X22" s="30"/>
    </row>
    <row r="23" spans="1:24" s="18" customFormat="1" ht="16.899999999999999" customHeight="1" x14ac:dyDescent="0.2">
      <c r="A23" s="39"/>
      <c r="B23" s="29"/>
      <c r="C23" s="29"/>
      <c r="D23" s="29"/>
      <c r="E23" s="29"/>
      <c r="F23" s="29"/>
      <c r="K23" s="28"/>
      <c r="L23" s="28"/>
      <c r="M23" s="41"/>
      <c r="N23" s="28"/>
      <c r="O23" s="28"/>
      <c r="P23" s="28"/>
      <c r="Q23" s="28"/>
      <c r="R23" s="11"/>
      <c r="S23" s="11"/>
      <c r="T23" s="7"/>
      <c r="U23" s="7"/>
      <c r="V23" s="7"/>
      <c r="X23" s="30"/>
    </row>
    <row r="24" spans="1:24" s="18" customFormat="1" ht="16.899999999999999" customHeight="1" x14ac:dyDescent="0.2">
      <c r="B24" s="167"/>
      <c r="C24" s="167"/>
      <c r="D24" s="167"/>
      <c r="E24" s="167"/>
      <c r="F24" s="167"/>
      <c r="K24" s="28"/>
      <c r="L24" s="28"/>
      <c r="M24" s="41"/>
      <c r="N24" s="28"/>
      <c r="O24" s="28"/>
      <c r="P24" s="28"/>
      <c r="Q24" s="28"/>
      <c r="R24" s="11"/>
      <c r="S24" s="11"/>
      <c r="T24" s="7"/>
      <c r="U24" s="7"/>
      <c r="V24" s="7"/>
      <c r="X24" s="30"/>
    </row>
    <row r="25" spans="1:24" s="18" customFormat="1" ht="12" customHeight="1" x14ac:dyDescent="0.2">
      <c r="A25" s="16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41"/>
      <c r="N25" s="28"/>
      <c r="O25" s="28"/>
      <c r="P25" s="28"/>
      <c r="Q25" s="28"/>
      <c r="R25" s="11"/>
      <c r="S25" s="11"/>
      <c r="T25" s="7"/>
      <c r="U25" s="7"/>
      <c r="V25" s="7"/>
      <c r="X25" s="30"/>
    </row>
    <row r="26" spans="1:24" s="18" customFormat="1" ht="18.649999999999999" customHeight="1" x14ac:dyDescent="0.2">
      <c r="A26" s="3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41"/>
      <c r="N26" s="28"/>
      <c r="O26" s="28"/>
      <c r="P26" s="28"/>
      <c r="Q26" s="28"/>
      <c r="R26" s="11"/>
      <c r="S26" s="11"/>
      <c r="T26" s="7"/>
      <c r="U26" s="7"/>
      <c r="V26" s="7"/>
      <c r="X26" s="30"/>
    </row>
    <row r="27" spans="1:24" s="18" customFormat="1" ht="18.649999999999999" customHeight="1" x14ac:dyDescent="0.2">
      <c r="A27" s="39"/>
      <c r="B27" s="28"/>
      <c r="C27" s="28"/>
      <c r="D27" s="28"/>
      <c r="E27" s="28"/>
      <c r="F27" s="28"/>
      <c r="G27" s="165"/>
      <c r="H27" s="165"/>
      <c r="I27" s="165"/>
      <c r="J27" s="165"/>
      <c r="K27" s="165"/>
      <c r="L27" s="28"/>
      <c r="M27" s="41"/>
      <c r="N27" s="28"/>
      <c r="O27" s="28"/>
      <c r="P27" s="28"/>
      <c r="Q27" s="28"/>
      <c r="R27" s="11"/>
      <c r="S27" s="11"/>
      <c r="T27" s="7"/>
      <c r="U27" s="7"/>
      <c r="V27" s="7"/>
      <c r="X27" s="30"/>
    </row>
    <row r="28" spans="1:24" s="18" customFormat="1" ht="18.649999999999999" customHeight="1" x14ac:dyDescent="0.2">
      <c r="A28" s="11"/>
      <c r="B28" s="28"/>
      <c r="C28" s="28"/>
      <c r="D28" s="28"/>
      <c r="E28" s="28"/>
      <c r="F28" s="28"/>
      <c r="G28" s="165"/>
      <c r="H28" s="165"/>
      <c r="I28" s="165"/>
      <c r="J28" s="165"/>
      <c r="K28" s="165"/>
      <c r="L28" s="28"/>
      <c r="M28" s="165"/>
      <c r="N28" s="165"/>
      <c r="O28" s="28"/>
      <c r="P28" s="28"/>
      <c r="Q28" s="28"/>
      <c r="R28" s="11"/>
      <c r="S28" s="11"/>
      <c r="T28" s="7"/>
      <c r="U28" s="7"/>
      <c r="V28" s="7"/>
      <c r="X28" s="30"/>
    </row>
    <row r="29" spans="1:24" s="18" customFormat="1" ht="13.15" customHeight="1" x14ac:dyDescent="0.2">
      <c r="A29" s="11"/>
      <c r="B29" s="167"/>
      <c r="C29" s="167"/>
      <c r="D29" s="167"/>
      <c r="E29" s="167"/>
      <c r="F29" s="167"/>
      <c r="G29" s="28"/>
      <c r="H29" s="28"/>
      <c r="I29" s="28"/>
      <c r="L29" s="28"/>
      <c r="M29" s="40"/>
      <c r="N29" s="165"/>
      <c r="O29" s="28"/>
      <c r="P29" s="28"/>
      <c r="Q29" s="28"/>
      <c r="R29" s="11"/>
      <c r="S29" s="11"/>
      <c r="T29" s="7"/>
      <c r="U29" s="7"/>
      <c r="V29" s="7"/>
      <c r="X29" s="30"/>
    </row>
    <row r="30" spans="1:24" s="18" customFormat="1" x14ac:dyDescent="0.2">
      <c r="B30" s="29"/>
      <c r="C30" s="29"/>
      <c r="D30" s="29"/>
      <c r="E30" s="29"/>
      <c r="F30" s="29"/>
      <c r="M30" s="40"/>
      <c r="N30" s="167"/>
      <c r="O30" s="7"/>
      <c r="P30" s="7"/>
      <c r="Q30" s="7"/>
      <c r="R30" s="7"/>
      <c r="S30" s="7"/>
      <c r="T30" s="7"/>
      <c r="U30" s="7"/>
      <c r="V30" s="7"/>
    </row>
    <row r="31" spans="1:24" s="18" customFormat="1" x14ac:dyDescent="0.2">
      <c r="B31" s="167"/>
      <c r="C31" s="167"/>
      <c r="D31" s="167"/>
      <c r="E31" s="167"/>
      <c r="F31" s="167"/>
      <c r="M31" s="41"/>
      <c r="N31" s="28"/>
    </row>
    <row r="32" spans="1:24" s="18" customFormat="1" x14ac:dyDescent="0.2">
      <c r="A32" s="167"/>
      <c r="B32" s="29"/>
      <c r="C32" s="29"/>
      <c r="D32" s="29"/>
      <c r="E32" s="29"/>
      <c r="F32" s="29"/>
      <c r="J32" s="28"/>
      <c r="K32" s="28"/>
      <c r="M32" s="41"/>
      <c r="N32" s="40"/>
    </row>
    <row r="33" spans="2:14" s="18" customFormat="1" x14ac:dyDescent="0.2">
      <c r="B33" s="29"/>
      <c r="C33" s="29"/>
      <c r="D33" s="40"/>
      <c r="E33" s="40"/>
      <c r="F33" s="40"/>
      <c r="N33" s="29"/>
    </row>
    <row r="34" spans="2:14" s="18" customFormat="1" x14ac:dyDescent="0.2">
      <c r="B34" s="29"/>
      <c r="C34" s="29"/>
      <c r="D34" s="29"/>
      <c r="E34" s="29"/>
      <c r="F34" s="29"/>
      <c r="L34" s="165"/>
      <c r="N34" s="29"/>
    </row>
    <row r="35" spans="2:14" s="18" customFormat="1" x14ac:dyDescent="0.2">
      <c r="B35" s="29"/>
      <c r="C35" s="29"/>
      <c r="D35" s="29"/>
      <c r="E35" s="29"/>
      <c r="F35" s="29"/>
      <c r="N35" s="29"/>
    </row>
    <row r="36" spans="2:14" s="18" customFormat="1" x14ac:dyDescent="0.2">
      <c r="B36" s="29"/>
      <c r="C36" s="29"/>
      <c r="D36" s="29"/>
      <c r="E36" s="29"/>
      <c r="F36" s="29"/>
      <c r="N36" s="29"/>
    </row>
    <row r="37" spans="2:14" s="18" customFormat="1" x14ac:dyDescent="0.2">
      <c r="B37" s="29"/>
      <c r="C37" s="29"/>
      <c r="D37" s="29"/>
      <c r="E37" s="29"/>
      <c r="F37" s="29"/>
      <c r="N37" s="29"/>
    </row>
    <row r="38" spans="2:14" s="18" customFormat="1" x14ac:dyDescent="0.2">
      <c r="B38" s="29"/>
      <c r="C38" s="29"/>
      <c r="D38" s="29"/>
      <c r="E38" s="29"/>
      <c r="F38" s="29"/>
      <c r="N38" s="29"/>
    </row>
    <row r="39" spans="2:14" s="18" customFormat="1" x14ac:dyDescent="0.2">
      <c r="B39" s="29"/>
      <c r="C39" s="29"/>
      <c r="D39" s="29"/>
      <c r="E39" s="29"/>
      <c r="F39" s="29"/>
      <c r="N39" s="29"/>
    </row>
    <row r="40" spans="2:14" s="18" customFormat="1" x14ac:dyDescent="0.2">
      <c r="B40" s="29"/>
      <c r="C40" s="29"/>
      <c r="D40" s="29"/>
      <c r="E40" s="29"/>
      <c r="F40" s="29"/>
      <c r="N40" s="29"/>
    </row>
    <row r="41" spans="2:14" s="18" customFormat="1" x14ac:dyDescent="0.2">
      <c r="B41" s="29"/>
      <c r="C41" s="29"/>
      <c r="D41" s="29"/>
      <c r="E41" s="29"/>
      <c r="F41" s="29"/>
      <c r="N41" s="29"/>
    </row>
    <row r="42" spans="2:14" s="18" customFormat="1" x14ac:dyDescent="0.2">
      <c r="B42" s="29"/>
      <c r="C42" s="29"/>
      <c r="D42" s="29"/>
      <c r="E42" s="29"/>
      <c r="F42" s="29"/>
      <c r="N42" s="29"/>
    </row>
    <row r="43" spans="2:14" s="18" customFormat="1" x14ac:dyDescent="0.2">
      <c r="B43" s="29"/>
      <c r="C43" s="29"/>
      <c r="D43" s="29"/>
      <c r="E43" s="29"/>
      <c r="F43" s="29"/>
      <c r="N43" s="29"/>
    </row>
    <row r="44" spans="2:14" s="18" customFormat="1" x14ac:dyDescent="0.2">
      <c r="B44" s="29"/>
      <c r="C44" s="29"/>
      <c r="D44" s="29"/>
      <c r="E44" s="29"/>
      <c r="F44" s="29"/>
      <c r="N44" s="29"/>
    </row>
    <row r="45" spans="2:14" s="18" customFormat="1" x14ac:dyDescent="0.2">
      <c r="B45" s="29"/>
      <c r="C45" s="29"/>
      <c r="D45" s="29"/>
      <c r="E45" s="29"/>
      <c r="F45" s="29"/>
      <c r="N45" s="29"/>
    </row>
    <row r="46" spans="2:14" s="18" customFormat="1" x14ac:dyDescent="0.2">
      <c r="B46" s="152"/>
      <c r="C46" s="152"/>
      <c r="D46" s="152"/>
      <c r="E46" s="152"/>
      <c r="F46" s="152"/>
      <c r="G46" s="151"/>
      <c r="H46" s="151"/>
      <c r="I46" s="151"/>
      <c r="J46" s="151"/>
      <c r="K46" s="151"/>
      <c r="N46" s="29"/>
    </row>
  </sheetData>
  <mergeCells count="20">
    <mergeCell ref="A3:A8"/>
    <mergeCell ref="B3:B8"/>
    <mergeCell ref="C3:C8"/>
    <mergeCell ref="D3:G3"/>
    <mergeCell ref="H3:J3"/>
    <mergeCell ref="O3:O8"/>
    <mergeCell ref="P3:P7"/>
    <mergeCell ref="D4:D8"/>
    <mergeCell ref="E4:E8"/>
    <mergeCell ref="F4:F8"/>
    <mergeCell ref="G4:G8"/>
    <mergeCell ref="H4:H8"/>
    <mergeCell ref="I4:I8"/>
    <mergeCell ref="J4:J8"/>
    <mergeCell ref="K3:L3"/>
    <mergeCell ref="K4:K8"/>
    <mergeCell ref="L4:L8"/>
    <mergeCell ref="M4:M8"/>
    <mergeCell ref="N4:N8"/>
    <mergeCell ref="M3:N3"/>
  </mergeCells>
  <phoneticPr fontId="1"/>
  <printOptions horizontalCentered="1"/>
  <pageMargins left="0.7" right="0.7" top="0.75" bottom="0.75" header="0.3" footer="0.3"/>
  <pageSetup paperSize="9" scale="92" firstPageNumber="118" orientation="portrait" useFirstPageNumber="1" horizontalDpi="400" verticalDpi="400" r:id="rId1"/>
  <headerFooter scaleWithDoc="0" alignWithMargins="0">
    <oddHeader>&amp;C&amp;12P　行財政・市議会</oddHeader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4"/>
  <sheetViews>
    <sheetView topLeftCell="A14" zoomScaleNormal="100" zoomScaleSheetLayoutView="100" workbookViewId="0">
      <selection activeCell="A14" sqref="A14:B14"/>
    </sheetView>
  </sheetViews>
  <sheetFormatPr defaultColWidth="9.09765625" defaultRowHeight="12" x14ac:dyDescent="0.2"/>
  <cols>
    <col min="1" max="2" width="10.69921875" style="151" customWidth="1"/>
    <col min="3" max="4" width="7.69921875" style="152" customWidth="1"/>
    <col min="5" max="5" width="8.69921875" style="152" customWidth="1"/>
    <col min="6" max="8" width="7.69921875" style="152" customWidth="1"/>
    <col min="9" max="10" width="7.69921875" style="151" customWidth="1"/>
    <col min="11" max="11" width="7.69921875" style="18" customWidth="1"/>
    <col min="12" max="12" width="7.69921875" style="151" customWidth="1"/>
    <col min="13" max="13" width="10.69921875" style="151" customWidth="1"/>
    <col min="14" max="14" width="10.69921875" style="152" customWidth="1"/>
    <col min="15" max="15" width="12.69921875" style="152" customWidth="1"/>
    <col min="16" max="16" width="10.69921875" style="151" customWidth="1"/>
    <col min="17" max="17" width="2.69921875" style="151" customWidth="1"/>
    <col min="18" max="19" width="11.296875" style="151" customWidth="1"/>
    <col min="20" max="20" width="10.296875" style="151" customWidth="1"/>
    <col min="21" max="21" width="7.3984375" style="151" customWidth="1"/>
    <col min="22" max="23" width="7.296875" style="151" customWidth="1"/>
    <col min="24" max="24" width="11.69921875" style="151" customWidth="1"/>
    <col min="25" max="25" width="9.09765625" style="151"/>
    <col min="26" max="27" width="10.296875" style="151" bestFit="1" customWidth="1"/>
    <col min="28" max="16384" width="9.09765625" style="151"/>
  </cols>
  <sheetData>
    <row r="1" spans="1:23" ht="20.149999999999999" customHeight="1" x14ac:dyDescent="0.2">
      <c r="A1" s="3" t="s">
        <v>45</v>
      </c>
      <c r="B1" s="3"/>
      <c r="C1" s="120"/>
      <c r="D1" s="120"/>
      <c r="E1" s="120"/>
      <c r="F1" s="120"/>
      <c r="G1" s="120"/>
      <c r="H1" s="120"/>
      <c r="I1" s="5"/>
      <c r="J1" s="5"/>
      <c r="K1" s="6"/>
      <c r="L1" s="6"/>
      <c r="M1" s="6"/>
      <c r="N1" s="37"/>
      <c r="O1" s="37"/>
      <c r="P1" s="7"/>
      <c r="Q1" s="34"/>
      <c r="R1" s="34"/>
      <c r="S1" s="34"/>
      <c r="T1" s="34"/>
      <c r="U1" s="34"/>
      <c r="V1" s="34"/>
      <c r="W1" s="34"/>
    </row>
    <row r="2" spans="1:23" ht="15" customHeight="1" x14ac:dyDescent="0.2">
      <c r="A2" s="167"/>
      <c r="B2" s="167"/>
      <c r="C2" s="167" t="s">
        <v>46</v>
      </c>
      <c r="D2" s="167"/>
      <c r="E2" s="167"/>
      <c r="F2" s="167"/>
      <c r="G2" s="167"/>
      <c r="H2" s="167"/>
      <c r="I2" s="9"/>
      <c r="J2" s="9"/>
      <c r="K2" s="10" t="s">
        <v>252</v>
      </c>
      <c r="L2" s="18"/>
      <c r="M2" s="18"/>
      <c r="N2" s="167"/>
      <c r="O2" s="167"/>
      <c r="P2" s="7"/>
      <c r="Q2" s="34"/>
      <c r="R2" s="34"/>
      <c r="S2" s="34"/>
      <c r="T2" s="34"/>
      <c r="U2" s="34"/>
      <c r="V2" s="34"/>
      <c r="W2" s="34"/>
    </row>
    <row r="3" spans="1:23" s="18" customFormat="1" ht="15" customHeight="1" x14ac:dyDescent="0.2">
      <c r="A3" s="348" t="s">
        <v>18</v>
      </c>
      <c r="B3" s="345"/>
      <c r="C3" s="344" t="s">
        <v>309</v>
      </c>
      <c r="D3" s="345"/>
      <c r="E3" s="344">
        <v>27</v>
      </c>
      <c r="F3" s="345"/>
      <c r="G3" s="344">
        <v>28</v>
      </c>
      <c r="H3" s="345"/>
      <c r="I3" s="344">
        <v>29</v>
      </c>
      <c r="J3" s="345"/>
      <c r="K3" s="344" t="s">
        <v>301</v>
      </c>
      <c r="L3" s="345"/>
    </row>
    <row r="4" spans="1:23" s="18" customFormat="1" ht="5.15" customHeight="1" x14ac:dyDescent="0.2">
      <c r="A4" s="334"/>
      <c r="B4" s="335"/>
      <c r="C4" s="156"/>
      <c r="E4" s="189"/>
      <c r="F4" s="189"/>
      <c r="G4" s="219"/>
      <c r="H4" s="219"/>
      <c r="I4" s="242"/>
    </row>
    <row r="5" spans="1:23" s="18" customFormat="1" ht="15" customHeight="1" x14ac:dyDescent="0.2">
      <c r="A5" s="351" t="s">
        <v>47</v>
      </c>
      <c r="B5" s="351"/>
      <c r="C5" s="363">
        <v>36495925272</v>
      </c>
      <c r="D5" s="363"/>
      <c r="E5" s="357">
        <v>37054531031</v>
      </c>
      <c r="F5" s="357"/>
      <c r="G5" s="357">
        <v>36197258156</v>
      </c>
      <c r="H5" s="357"/>
      <c r="I5" s="357">
        <v>36522491431</v>
      </c>
      <c r="J5" s="357"/>
      <c r="K5" s="357">
        <v>35540264902</v>
      </c>
      <c r="L5" s="357"/>
    </row>
    <row r="6" spans="1:23" s="18" customFormat="1" ht="15" customHeight="1" x14ac:dyDescent="0.2">
      <c r="A6" s="351" t="s">
        <v>48</v>
      </c>
      <c r="B6" s="351"/>
      <c r="C6" s="363">
        <v>35671892292</v>
      </c>
      <c r="D6" s="363"/>
      <c r="E6" s="357">
        <v>35976694810</v>
      </c>
      <c r="F6" s="357"/>
      <c r="G6" s="357">
        <v>35524728021</v>
      </c>
      <c r="H6" s="357"/>
      <c r="I6" s="357">
        <v>35731335827</v>
      </c>
      <c r="J6" s="357"/>
      <c r="K6" s="357">
        <v>34426909237</v>
      </c>
      <c r="L6" s="357"/>
    </row>
    <row r="7" spans="1:23" s="18" customFormat="1" ht="15" customHeight="1" x14ac:dyDescent="0.2">
      <c r="A7" s="351" t="s">
        <v>49</v>
      </c>
      <c r="B7" s="351"/>
      <c r="C7" s="363">
        <f>C5-C6</f>
        <v>824032980</v>
      </c>
      <c r="D7" s="363"/>
      <c r="E7" s="357">
        <f>E5-E6</f>
        <v>1077836221</v>
      </c>
      <c r="F7" s="357"/>
      <c r="G7" s="357">
        <f>G5-G6</f>
        <v>672530135</v>
      </c>
      <c r="H7" s="357"/>
      <c r="I7" s="357">
        <f>I5-I6</f>
        <v>791155604</v>
      </c>
      <c r="J7" s="357"/>
      <c r="K7" s="357">
        <f>K5-K6</f>
        <v>1113355665</v>
      </c>
      <c r="L7" s="357"/>
    </row>
    <row r="8" spans="1:23" s="18" customFormat="1" ht="6.65" customHeight="1" x14ac:dyDescent="0.2">
      <c r="A8" s="365"/>
      <c r="B8" s="365"/>
      <c r="C8" s="27"/>
      <c r="D8" s="27"/>
      <c r="E8" s="192"/>
      <c r="F8" s="192"/>
      <c r="G8" s="221"/>
      <c r="H8" s="221"/>
      <c r="I8" s="240"/>
      <c r="J8" s="240"/>
      <c r="K8" s="272"/>
      <c r="L8" s="272"/>
    </row>
    <row r="9" spans="1:23" s="18" customFormat="1" ht="10" customHeight="1" x14ac:dyDescent="0.2">
      <c r="A9" s="366" t="s">
        <v>50</v>
      </c>
      <c r="B9" s="367"/>
      <c r="C9" s="363">
        <v>337378604</v>
      </c>
      <c r="D9" s="363"/>
      <c r="E9" s="357">
        <v>26537100</v>
      </c>
      <c r="F9" s="357"/>
      <c r="G9" s="357">
        <v>29649000</v>
      </c>
      <c r="H9" s="357"/>
      <c r="I9" s="357">
        <v>21081510</v>
      </c>
      <c r="J9" s="357"/>
      <c r="K9" s="357">
        <v>41856000</v>
      </c>
      <c r="L9" s="357"/>
    </row>
    <row r="10" spans="1:23" s="18" customFormat="1" ht="10" customHeight="1" x14ac:dyDescent="0.2">
      <c r="A10" s="366"/>
      <c r="B10" s="367"/>
      <c r="C10" s="363"/>
      <c r="D10" s="363"/>
      <c r="E10" s="357"/>
      <c r="F10" s="357"/>
      <c r="G10" s="357"/>
      <c r="H10" s="357"/>
      <c r="I10" s="357"/>
      <c r="J10" s="357"/>
      <c r="K10" s="357"/>
      <c r="L10" s="357"/>
    </row>
    <row r="11" spans="1:23" s="18" customFormat="1" ht="6.65" customHeight="1" x14ac:dyDescent="0.2">
      <c r="A11" s="365"/>
      <c r="B11" s="365"/>
      <c r="C11" s="27"/>
      <c r="D11" s="27"/>
      <c r="E11" s="196"/>
      <c r="F11" s="196"/>
      <c r="G11" s="221"/>
      <c r="H11" s="221"/>
      <c r="I11" s="240"/>
      <c r="J11" s="240"/>
      <c r="K11" s="272"/>
      <c r="L11" s="272"/>
    </row>
    <row r="12" spans="1:23" s="18" customFormat="1" ht="15" customHeight="1" x14ac:dyDescent="0.2">
      <c r="A12" s="351" t="s">
        <v>51</v>
      </c>
      <c r="B12" s="351"/>
      <c r="C12" s="363">
        <f>C7-C9</f>
        <v>486654376</v>
      </c>
      <c r="D12" s="363"/>
      <c r="E12" s="362">
        <f>E7-E9</f>
        <v>1051299121</v>
      </c>
      <c r="F12" s="362"/>
      <c r="G12" s="357">
        <f>G7-G9</f>
        <v>642881135</v>
      </c>
      <c r="H12" s="357"/>
      <c r="I12" s="357">
        <f>I7-I9</f>
        <v>770074094</v>
      </c>
      <c r="J12" s="357"/>
      <c r="K12" s="357">
        <f>K7-K9</f>
        <v>1071499665</v>
      </c>
      <c r="L12" s="357"/>
    </row>
    <row r="13" spans="1:23" s="18" customFormat="1" ht="6.65" customHeight="1" x14ac:dyDescent="0.2">
      <c r="A13" s="351"/>
      <c r="B13" s="351"/>
      <c r="C13" s="27"/>
      <c r="D13" s="27"/>
      <c r="E13" s="196"/>
      <c r="F13" s="196"/>
      <c r="G13" s="221"/>
      <c r="H13" s="221"/>
      <c r="I13" s="240"/>
      <c r="J13" s="240"/>
      <c r="K13" s="272"/>
      <c r="L13" s="272"/>
    </row>
    <row r="14" spans="1:23" s="18" customFormat="1" ht="15" customHeight="1" x14ac:dyDescent="0.2">
      <c r="A14" s="341" t="s">
        <v>52</v>
      </c>
      <c r="B14" s="341"/>
      <c r="C14" s="364">
        <v>-269333880</v>
      </c>
      <c r="D14" s="364"/>
      <c r="E14" s="356">
        <v>564644745</v>
      </c>
      <c r="F14" s="356"/>
      <c r="G14" s="356">
        <v>-408417986</v>
      </c>
      <c r="H14" s="356"/>
      <c r="I14" s="356">
        <v>127192959</v>
      </c>
      <c r="J14" s="356"/>
      <c r="K14" s="356">
        <v>301425571</v>
      </c>
      <c r="L14" s="356"/>
    </row>
    <row r="15" spans="1:23" s="18" customFormat="1" ht="9.75" customHeight="1" x14ac:dyDescent="0.2">
      <c r="A15" s="121"/>
      <c r="B15" s="121"/>
      <c r="C15" s="29"/>
      <c r="D15" s="29"/>
      <c r="E15" s="29"/>
      <c r="F15" s="29"/>
      <c r="G15" s="29"/>
      <c r="H15" s="29"/>
      <c r="K15" s="40"/>
      <c r="N15" s="29"/>
      <c r="O15" s="29"/>
    </row>
    <row r="16" spans="1:23" s="18" customFormat="1" ht="15" customHeight="1" x14ac:dyDescent="0.2">
      <c r="A16" s="348" t="s">
        <v>18</v>
      </c>
      <c r="B16" s="345"/>
      <c r="C16" s="344" t="s">
        <v>256</v>
      </c>
      <c r="D16" s="345"/>
      <c r="E16" s="344">
        <v>2</v>
      </c>
      <c r="F16" s="345"/>
      <c r="G16" s="344">
        <v>3</v>
      </c>
      <c r="H16" s="345"/>
      <c r="I16" s="344">
        <v>4</v>
      </c>
      <c r="J16" s="345"/>
      <c r="K16" s="344">
        <v>5</v>
      </c>
      <c r="L16" s="345"/>
    </row>
    <row r="17" spans="1:15" s="18" customFormat="1" ht="6" customHeight="1" x14ac:dyDescent="0.2">
      <c r="A17" s="334"/>
      <c r="B17" s="335"/>
      <c r="D17" s="11"/>
      <c r="F17" s="194"/>
      <c r="H17" s="223"/>
      <c r="J17" s="242"/>
      <c r="L17" s="270"/>
    </row>
    <row r="18" spans="1:15" s="18" customFormat="1" ht="15" customHeight="1" x14ac:dyDescent="0.2">
      <c r="A18" s="351" t="s">
        <v>47</v>
      </c>
      <c r="B18" s="351"/>
      <c r="C18" s="357">
        <v>37517182500</v>
      </c>
      <c r="D18" s="357"/>
      <c r="E18" s="357">
        <v>51421152647</v>
      </c>
      <c r="F18" s="357"/>
      <c r="G18" s="357">
        <v>43366437747</v>
      </c>
      <c r="H18" s="357"/>
      <c r="I18" s="355">
        <v>42941653732</v>
      </c>
      <c r="J18" s="355"/>
      <c r="K18" s="355">
        <v>44770532305</v>
      </c>
      <c r="L18" s="355"/>
    </row>
    <row r="19" spans="1:15" s="18" customFormat="1" ht="15" customHeight="1" x14ac:dyDescent="0.2">
      <c r="A19" s="351" t="s">
        <v>48</v>
      </c>
      <c r="B19" s="351"/>
      <c r="C19" s="357">
        <v>37033450163</v>
      </c>
      <c r="D19" s="357"/>
      <c r="E19" s="357">
        <v>50218191771</v>
      </c>
      <c r="F19" s="357"/>
      <c r="G19" s="357">
        <v>41188936995</v>
      </c>
      <c r="H19" s="357"/>
      <c r="I19" s="355">
        <v>40566877532</v>
      </c>
      <c r="J19" s="355"/>
      <c r="K19" s="355">
        <v>42903352226</v>
      </c>
      <c r="L19" s="355"/>
    </row>
    <row r="20" spans="1:15" s="18" customFormat="1" ht="15" customHeight="1" x14ac:dyDescent="0.2">
      <c r="A20" s="351" t="s">
        <v>49</v>
      </c>
      <c r="B20" s="351"/>
      <c r="C20" s="357">
        <v>483732337</v>
      </c>
      <c r="D20" s="357"/>
      <c r="E20" s="357">
        <v>1202960876</v>
      </c>
      <c r="F20" s="357"/>
      <c r="G20" s="357">
        <v>2177500752</v>
      </c>
      <c r="H20" s="357"/>
      <c r="I20" s="355">
        <f>I18-I19</f>
        <v>2374776200</v>
      </c>
      <c r="J20" s="355"/>
      <c r="K20" s="355">
        <f>K18-K19</f>
        <v>1867180079</v>
      </c>
      <c r="L20" s="355"/>
    </row>
    <row r="21" spans="1:15" s="18" customFormat="1" ht="6.65" customHeight="1" x14ac:dyDescent="0.2">
      <c r="A21" s="351"/>
      <c r="B21" s="351"/>
      <c r="C21" s="182"/>
      <c r="D21" s="182"/>
      <c r="E21" s="182"/>
      <c r="F21" s="182"/>
      <c r="G21" s="182"/>
      <c r="H21" s="182"/>
      <c r="I21" s="256"/>
      <c r="J21" s="256"/>
      <c r="K21" s="256"/>
      <c r="L21" s="256"/>
      <c r="M21" s="30"/>
    </row>
    <row r="22" spans="1:15" s="18" customFormat="1" ht="10" customHeight="1" x14ac:dyDescent="0.2">
      <c r="A22" s="366" t="s">
        <v>50</v>
      </c>
      <c r="B22" s="367"/>
      <c r="C22" s="357">
        <v>217993400</v>
      </c>
      <c r="D22" s="357"/>
      <c r="E22" s="357">
        <v>271479039</v>
      </c>
      <c r="F22" s="357"/>
      <c r="G22" s="357">
        <v>77513750</v>
      </c>
      <c r="H22" s="357"/>
      <c r="I22" s="355">
        <v>101994900</v>
      </c>
      <c r="J22" s="355"/>
      <c r="K22" s="355">
        <v>135747480</v>
      </c>
      <c r="L22" s="355"/>
      <c r="M22" s="30"/>
    </row>
    <row r="23" spans="1:15" s="18" customFormat="1" ht="10" customHeight="1" x14ac:dyDescent="0.2">
      <c r="A23" s="366"/>
      <c r="B23" s="367"/>
      <c r="C23" s="357"/>
      <c r="D23" s="357"/>
      <c r="E23" s="357"/>
      <c r="F23" s="357"/>
      <c r="G23" s="357"/>
      <c r="H23" s="357"/>
      <c r="I23" s="355"/>
      <c r="J23" s="355"/>
      <c r="K23" s="355"/>
      <c r="L23" s="355"/>
      <c r="M23" s="30"/>
    </row>
    <row r="24" spans="1:15" s="18" customFormat="1" ht="6.65" customHeight="1" x14ac:dyDescent="0.2">
      <c r="A24" s="365"/>
      <c r="B24" s="365"/>
      <c r="C24" s="182"/>
      <c r="D24" s="182"/>
      <c r="E24" s="182"/>
      <c r="F24" s="182"/>
      <c r="G24" s="182"/>
      <c r="H24" s="182"/>
      <c r="I24" s="256"/>
      <c r="J24" s="256"/>
      <c r="K24" s="256"/>
      <c r="L24" s="256"/>
      <c r="M24" s="30"/>
    </row>
    <row r="25" spans="1:15" s="18" customFormat="1" ht="15" customHeight="1" x14ac:dyDescent="0.2">
      <c r="A25" s="365" t="s">
        <v>51</v>
      </c>
      <c r="B25" s="365"/>
      <c r="C25" s="357">
        <v>265738937</v>
      </c>
      <c r="D25" s="357"/>
      <c r="E25" s="357">
        <v>931481837</v>
      </c>
      <c r="F25" s="357"/>
      <c r="G25" s="357">
        <v>2099987002</v>
      </c>
      <c r="H25" s="357"/>
      <c r="I25" s="355">
        <f>I20-I22</f>
        <v>2272781300</v>
      </c>
      <c r="J25" s="355"/>
      <c r="K25" s="355">
        <f>K20-K22</f>
        <v>1731432599</v>
      </c>
      <c r="L25" s="355"/>
    </row>
    <row r="26" spans="1:15" s="18" customFormat="1" ht="6.65" customHeight="1" x14ac:dyDescent="0.2">
      <c r="A26" s="365"/>
      <c r="B26" s="365"/>
      <c r="C26" s="182"/>
      <c r="D26" s="182"/>
      <c r="E26" s="182"/>
      <c r="F26" s="182"/>
      <c r="G26" s="182"/>
      <c r="H26" s="182"/>
      <c r="I26" s="256"/>
      <c r="J26" s="256"/>
      <c r="K26" s="256"/>
      <c r="L26" s="256"/>
      <c r="M26" s="30"/>
    </row>
    <row r="27" spans="1:15" s="18" customFormat="1" ht="15" customHeight="1" x14ac:dyDescent="0.2">
      <c r="A27" s="340" t="s">
        <v>52</v>
      </c>
      <c r="B27" s="341"/>
      <c r="C27" s="356">
        <v>-805760728</v>
      </c>
      <c r="D27" s="356"/>
      <c r="E27" s="356">
        <v>665742900</v>
      </c>
      <c r="F27" s="356"/>
      <c r="G27" s="356">
        <v>1168505165</v>
      </c>
      <c r="H27" s="356"/>
      <c r="I27" s="356">
        <f>I25-G25</f>
        <v>172794298</v>
      </c>
      <c r="J27" s="356"/>
      <c r="K27" s="356">
        <f>K25-I25</f>
        <v>-541348701</v>
      </c>
      <c r="L27" s="356"/>
      <c r="M27" s="30"/>
    </row>
    <row r="28" spans="1:15" s="18" customFormat="1" x14ac:dyDescent="0.2">
      <c r="A28" s="121"/>
      <c r="B28" s="121"/>
      <c r="C28" s="29" t="s">
        <v>53</v>
      </c>
      <c r="D28" s="29"/>
      <c r="E28" s="29"/>
      <c r="F28" s="29"/>
      <c r="G28" s="29"/>
      <c r="H28" s="29"/>
      <c r="K28" s="28" t="s">
        <v>54</v>
      </c>
      <c r="N28" s="29"/>
      <c r="O28" s="29"/>
    </row>
    <row r="29" spans="1:15" s="18" customFormat="1" ht="14.15" customHeight="1" x14ac:dyDescent="0.2">
      <c r="C29" s="29" t="s">
        <v>55</v>
      </c>
      <c r="D29" s="29"/>
      <c r="E29" s="40"/>
      <c r="F29" s="40"/>
      <c r="G29" s="40"/>
      <c r="H29" s="40"/>
      <c r="L29" s="165"/>
      <c r="N29" s="29"/>
      <c r="O29" s="29"/>
    </row>
    <row r="30" spans="1:15" s="18" customFormat="1" ht="14.15" customHeight="1" x14ac:dyDescent="0.2">
      <c r="C30" s="29" t="s">
        <v>56</v>
      </c>
      <c r="D30" s="29"/>
      <c r="E30" s="29"/>
      <c r="F30" s="29"/>
      <c r="G30" s="29"/>
      <c r="H30" s="29"/>
      <c r="N30" s="29"/>
      <c r="O30" s="29"/>
    </row>
    <row r="32" spans="1:15" x14ac:dyDescent="0.2">
      <c r="A32" s="18"/>
      <c r="B32" s="18"/>
      <c r="C32" s="29"/>
      <c r="D32" s="29"/>
      <c r="E32" s="29"/>
      <c r="F32" s="29"/>
      <c r="G32" s="30"/>
      <c r="H32" s="30"/>
      <c r="I32" s="29"/>
      <c r="J32" s="29"/>
      <c r="L32" s="30"/>
      <c r="M32" s="152"/>
      <c r="O32" s="151"/>
    </row>
    <row r="33" spans="1:15" ht="20.149999999999999" customHeight="1" x14ac:dyDescent="0.2">
      <c r="A33" s="3" t="s">
        <v>310</v>
      </c>
      <c r="B33" s="3"/>
      <c r="C33" s="3"/>
      <c r="D33" s="3"/>
      <c r="E33" s="4"/>
      <c r="F33" s="4"/>
      <c r="G33" s="4"/>
      <c r="H33" s="4"/>
      <c r="I33" s="31"/>
      <c r="J33" s="31"/>
      <c r="K33" s="4"/>
      <c r="L33" s="5"/>
      <c r="M33" s="32"/>
    </row>
    <row r="34" spans="1:15" ht="15" customHeight="1" x14ac:dyDescent="0.2">
      <c r="A34" s="17"/>
      <c r="B34" s="199" t="s">
        <v>283</v>
      </c>
      <c r="C34" s="33"/>
      <c r="D34" s="33"/>
      <c r="E34" s="33"/>
      <c r="F34" s="9"/>
      <c r="G34" s="9"/>
      <c r="H34" s="9"/>
      <c r="I34" s="152"/>
      <c r="J34" s="152"/>
      <c r="K34" s="152"/>
      <c r="N34" s="151"/>
      <c r="O34" s="151"/>
    </row>
    <row r="35" spans="1:15" ht="15" customHeight="1" x14ac:dyDescent="0.2">
      <c r="A35" s="334" t="s">
        <v>57</v>
      </c>
      <c r="B35" s="335"/>
      <c r="C35" s="344" t="s">
        <v>58</v>
      </c>
      <c r="D35" s="348"/>
      <c r="E35" s="345"/>
      <c r="F35" s="344" t="s">
        <v>59</v>
      </c>
      <c r="G35" s="348"/>
      <c r="H35" s="348"/>
      <c r="I35" s="152"/>
      <c r="J35" s="152"/>
      <c r="K35" s="152"/>
      <c r="N35" s="151"/>
      <c r="O35" s="151"/>
    </row>
    <row r="36" spans="1:15" ht="15" customHeight="1" x14ac:dyDescent="0.2">
      <c r="A36" s="340"/>
      <c r="B36" s="341"/>
      <c r="C36" s="344" t="s">
        <v>60</v>
      </c>
      <c r="D36" s="345"/>
      <c r="E36" s="200" t="s">
        <v>61</v>
      </c>
      <c r="F36" s="344" t="s">
        <v>60</v>
      </c>
      <c r="G36" s="345"/>
      <c r="H36" s="200" t="s">
        <v>62</v>
      </c>
      <c r="I36" s="152"/>
      <c r="J36" s="152"/>
      <c r="K36" s="152"/>
      <c r="N36" s="151"/>
      <c r="O36" s="151"/>
    </row>
    <row r="37" spans="1:15" ht="6" customHeight="1" x14ac:dyDescent="0.2">
      <c r="A37" s="368"/>
      <c r="B37" s="369"/>
      <c r="C37" s="346"/>
      <c r="D37" s="334"/>
      <c r="E37" s="226"/>
      <c r="F37" s="334"/>
      <c r="G37" s="334"/>
      <c r="H37" s="227"/>
      <c r="I37" s="152"/>
      <c r="J37" s="152"/>
      <c r="K37" s="152"/>
      <c r="N37" s="151"/>
      <c r="O37" s="151"/>
    </row>
    <row r="38" spans="1:15" ht="15" customHeight="1" x14ac:dyDescent="0.2">
      <c r="A38" s="351" t="s">
        <v>63</v>
      </c>
      <c r="B38" s="351"/>
      <c r="C38" s="370">
        <v>1783265</v>
      </c>
      <c r="D38" s="371"/>
      <c r="E38" s="302">
        <v>0.39800000000000002</v>
      </c>
      <c r="F38" s="371"/>
      <c r="G38" s="371"/>
      <c r="H38" s="303"/>
      <c r="I38" s="152"/>
      <c r="J38" s="152"/>
      <c r="K38" s="152"/>
      <c r="N38" s="151"/>
      <c r="O38" s="151"/>
    </row>
    <row r="39" spans="1:15" ht="15" customHeight="1" x14ac:dyDescent="0.2">
      <c r="A39" s="351" t="s">
        <v>64</v>
      </c>
      <c r="B39" s="351"/>
      <c r="C39" s="370"/>
      <c r="D39" s="371"/>
      <c r="E39" s="302"/>
      <c r="F39" s="371">
        <v>26401</v>
      </c>
      <c r="G39" s="371"/>
      <c r="H39" s="303">
        <v>6.0000000000000001E-3</v>
      </c>
      <c r="I39" s="152"/>
      <c r="J39" s="152"/>
      <c r="K39" s="152"/>
      <c r="N39" s="151"/>
      <c r="O39" s="151"/>
    </row>
    <row r="40" spans="1:15" ht="15" customHeight="1" x14ac:dyDescent="0.2">
      <c r="A40" s="351" t="s">
        <v>65</v>
      </c>
      <c r="B40" s="351"/>
      <c r="C40" s="370"/>
      <c r="D40" s="371"/>
      <c r="E40" s="302"/>
      <c r="F40" s="371">
        <v>765</v>
      </c>
      <c r="G40" s="371"/>
      <c r="H40" s="303">
        <v>0</v>
      </c>
      <c r="I40" s="152"/>
      <c r="J40" s="152"/>
      <c r="K40" s="152"/>
      <c r="N40" s="151"/>
      <c r="O40" s="151"/>
    </row>
    <row r="41" spans="1:15" ht="15" customHeight="1" x14ac:dyDescent="0.2">
      <c r="A41" s="351" t="s">
        <v>66</v>
      </c>
      <c r="B41" s="351"/>
      <c r="C41" s="370"/>
      <c r="D41" s="371"/>
      <c r="E41" s="302"/>
      <c r="F41" s="371">
        <v>11844</v>
      </c>
      <c r="G41" s="371"/>
      <c r="H41" s="303">
        <v>3.0000000000000001E-3</v>
      </c>
      <c r="I41" s="152"/>
      <c r="J41" s="152"/>
      <c r="K41" s="152"/>
      <c r="N41" s="151"/>
      <c r="O41" s="151"/>
    </row>
    <row r="42" spans="1:15" ht="15" customHeight="1" x14ac:dyDescent="0.2">
      <c r="A42" s="336" t="s">
        <v>67</v>
      </c>
      <c r="B42" s="336"/>
      <c r="C42" s="370"/>
      <c r="D42" s="371"/>
      <c r="E42" s="302"/>
      <c r="F42" s="371">
        <v>19164</v>
      </c>
      <c r="G42" s="371"/>
      <c r="H42" s="303">
        <v>4.0000000000000001E-3</v>
      </c>
      <c r="I42" s="152"/>
      <c r="J42" s="152"/>
      <c r="K42" s="152"/>
      <c r="N42" s="151"/>
      <c r="O42" s="151"/>
    </row>
    <row r="43" spans="1:15" ht="15" customHeight="1" x14ac:dyDescent="0.2">
      <c r="A43" s="372" t="s">
        <v>282</v>
      </c>
      <c r="B43" s="351"/>
      <c r="C43" s="370"/>
      <c r="D43" s="371"/>
      <c r="E43" s="302"/>
      <c r="F43" s="371">
        <v>25054</v>
      </c>
      <c r="G43" s="371"/>
      <c r="H43" s="303">
        <v>5.0000000000000001E-3</v>
      </c>
      <c r="I43" s="152"/>
      <c r="J43" s="152"/>
      <c r="K43" s="152"/>
      <c r="N43" s="151"/>
      <c r="O43" s="151"/>
    </row>
    <row r="44" spans="1:15" ht="15" customHeight="1" x14ac:dyDescent="0.2">
      <c r="A44" s="351" t="s">
        <v>68</v>
      </c>
      <c r="B44" s="351"/>
      <c r="C44" s="370"/>
      <c r="D44" s="371"/>
      <c r="E44" s="302"/>
      <c r="F44" s="371">
        <v>268484</v>
      </c>
      <c r="G44" s="371"/>
      <c r="H44" s="303">
        <v>0.06</v>
      </c>
      <c r="I44" s="152"/>
      <c r="J44" s="152"/>
      <c r="K44" s="152"/>
      <c r="N44" s="151"/>
      <c r="O44" s="151"/>
    </row>
    <row r="45" spans="1:15" ht="15" customHeight="1" x14ac:dyDescent="0.2">
      <c r="A45" s="351" t="s">
        <v>69</v>
      </c>
      <c r="B45" s="351"/>
      <c r="C45" s="370"/>
      <c r="D45" s="371"/>
      <c r="E45" s="302"/>
      <c r="F45" s="371">
        <v>5050</v>
      </c>
      <c r="G45" s="371"/>
      <c r="H45" s="303">
        <v>1E-3</v>
      </c>
      <c r="I45" s="152"/>
      <c r="J45" s="152"/>
      <c r="K45" s="152"/>
      <c r="N45" s="151"/>
      <c r="O45" s="151"/>
    </row>
    <row r="46" spans="1:15" ht="15" customHeight="1" x14ac:dyDescent="0.2">
      <c r="A46" s="351" t="s">
        <v>70</v>
      </c>
      <c r="B46" s="351"/>
      <c r="C46" s="370"/>
      <c r="D46" s="371"/>
      <c r="E46" s="302"/>
      <c r="F46" s="371">
        <v>339</v>
      </c>
      <c r="G46" s="371"/>
      <c r="H46" s="303">
        <v>0</v>
      </c>
      <c r="I46" s="152"/>
      <c r="J46" s="152"/>
      <c r="K46" s="152"/>
      <c r="N46" s="151"/>
      <c r="O46" s="151"/>
    </row>
    <row r="47" spans="1:15" ht="15" customHeight="1" x14ac:dyDescent="0.2">
      <c r="A47" s="372" t="s">
        <v>261</v>
      </c>
      <c r="B47" s="351"/>
      <c r="C47" s="370"/>
      <c r="D47" s="371"/>
      <c r="E47" s="302"/>
      <c r="F47" s="371">
        <v>3909</v>
      </c>
      <c r="G47" s="371"/>
      <c r="H47" s="303">
        <v>1E-3</v>
      </c>
      <c r="I47" s="152"/>
      <c r="J47" s="152"/>
      <c r="K47" s="152"/>
      <c r="N47" s="151"/>
      <c r="O47" s="151"/>
    </row>
    <row r="48" spans="1:15" ht="15" customHeight="1" x14ac:dyDescent="0.2">
      <c r="A48" s="351" t="s">
        <v>71</v>
      </c>
      <c r="B48" s="351"/>
      <c r="C48" s="370"/>
      <c r="D48" s="371"/>
      <c r="E48" s="302"/>
      <c r="F48" s="371">
        <v>12668</v>
      </c>
      <c r="G48" s="371"/>
      <c r="H48" s="303">
        <v>3.0000000000000001E-3</v>
      </c>
      <c r="I48" s="152"/>
      <c r="J48" s="152"/>
      <c r="K48" s="152"/>
      <c r="N48" s="151"/>
      <c r="O48" s="151"/>
    </row>
    <row r="49" spans="1:15" ht="15" customHeight="1" x14ac:dyDescent="0.2">
      <c r="A49" s="351" t="s">
        <v>72</v>
      </c>
      <c r="B49" s="351"/>
      <c r="C49" s="370"/>
      <c r="D49" s="371"/>
      <c r="E49" s="302"/>
      <c r="F49" s="371">
        <v>300344</v>
      </c>
      <c r="G49" s="371"/>
      <c r="H49" s="303">
        <v>6.7000000000000004E-2</v>
      </c>
      <c r="I49" s="152"/>
      <c r="J49" s="152"/>
      <c r="K49" s="152"/>
      <c r="N49" s="151"/>
      <c r="O49" s="151"/>
    </row>
    <row r="50" spans="1:15" ht="15" customHeight="1" x14ac:dyDescent="0.2">
      <c r="A50" s="373" t="s">
        <v>73</v>
      </c>
      <c r="B50" s="373"/>
      <c r="C50" s="370"/>
      <c r="D50" s="371"/>
      <c r="E50" s="302"/>
      <c r="F50" s="371">
        <v>1667</v>
      </c>
      <c r="G50" s="371"/>
      <c r="H50" s="303">
        <v>0</v>
      </c>
      <c r="I50" s="152"/>
      <c r="J50" s="152"/>
      <c r="K50" s="152"/>
      <c r="N50" s="151"/>
      <c r="O50" s="151"/>
    </row>
    <row r="51" spans="1:15" ht="15" customHeight="1" x14ac:dyDescent="0.2">
      <c r="A51" s="351" t="s">
        <v>74</v>
      </c>
      <c r="B51" s="351"/>
      <c r="C51" s="370">
        <v>11662</v>
      </c>
      <c r="D51" s="371"/>
      <c r="E51" s="302">
        <v>3.0000000000000001E-3</v>
      </c>
      <c r="F51" s="371"/>
      <c r="G51" s="371"/>
      <c r="H51" s="286"/>
      <c r="I51" s="152"/>
      <c r="J51" s="152"/>
      <c r="K51" s="152"/>
      <c r="N51" s="151"/>
      <c r="O51" s="151"/>
    </row>
    <row r="52" spans="1:15" ht="15" customHeight="1" x14ac:dyDescent="0.2">
      <c r="A52" s="351" t="s">
        <v>75</v>
      </c>
      <c r="B52" s="351"/>
      <c r="C52" s="370">
        <v>52778</v>
      </c>
      <c r="D52" s="371"/>
      <c r="E52" s="302">
        <v>1.2E-2</v>
      </c>
      <c r="F52" s="371"/>
      <c r="G52" s="371"/>
      <c r="H52" s="286"/>
      <c r="I52" s="152"/>
      <c r="J52" s="152"/>
      <c r="K52" s="152"/>
      <c r="N52" s="151"/>
      <c r="O52" s="151"/>
    </row>
    <row r="53" spans="1:15" ht="15" customHeight="1" x14ac:dyDescent="0.2">
      <c r="A53" s="351" t="s">
        <v>76</v>
      </c>
      <c r="B53" s="351"/>
      <c r="C53" s="370"/>
      <c r="D53" s="371"/>
      <c r="E53" s="302"/>
      <c r="F53" s="371">
        <v>850660</v>
      </c>
      <c r="G53" s="371"/>
      <c r="H53" s="303">
        <v>0.19</v>
      </c>
      <c r="I53" s="152"/>
      <c r="J53" s="152"/>
      <c r="K53" s="152"/>
      <c r="N53" s="151"/>
      <c r="O53" s="151"/>
    </row>
    <row r="54" spans="1:15" ht="15" customHeight="1" x14ac:dyDescent="0.2">
      <c r="A54" s="351" t="s">
        <v>77</v>
      </c>
      <c r="B54" s="351"/>
      <c r="C54" s="370"/>
      <c r="D54" s="371"/>
      <c r="E54" s="302"/>
      <c r="F54" s="371">
        <v>316355</v>
      </c>
      <c r="G54" s="371"/>
      <c r="H54" s="303">
        <v>7.0999999999999994E-2</v>
      </c>
      <c r="I54" s="152"/>
      <c r="J54" s="152"/>
      <c r="K54" s="152"/>
      <c r="N54" s="151"/>
      <c r="O54" s="151"/>
    </row>
    <row r="55" spans="1:15" ht="15" customHeight="1" x14ac:dyDescent="0.2">
      <c r="A55" s="351" t="s">
        <v>78</v>
      </c>
      <c r="B55" s="351"/>
      <c r="C55" s="370">
        <v>12028</v>
      </c>
      <c r="D55" s="371"/>
      <c r="E55" s="302">
        <v>3.0000000000000001E-3</v>
      </c>
      <c r="F55" s="286"/>
      <c r="G55" s="286"/>
      <c r="H55" s="286"/>
      <c r="I55" s="152"/>
      <c r="J55" s="152"/>
      <c r="K55" s="152"/>
      <c r="N55" s="151"/>
      <c r="O55" s="151"/>
    </row>
    <row r="56" spans="1:15" ht="15" customHeight="1" x14ac:dyDescent="0.2">
      <c r="A56" s="351" t="s">
        <v>79</v>
      </c>
      <c r="B56" s="351"/>
      <c r="C56" s="370">
        <v>42984</v>
      </c>
      <c r="D56" s="371"/>
      <c r="E56" s="302">
        <v>0.01</v>
      </c>
      <c r="F56" s="286"/>
      <c r="G56" s="286"/>
      <c r="H56" s="286"/>
      <c r="I56" s="152"/>
      <c r="J56" s="152"/>
      <c r="K56" s="152"/>
      <c r="N56" s="151"/>
      <c r="O56" s="151"/>
    </row>
    <row r="57" spans="1:15" ht="15" customHeight="1" x14ac:dyDescent="0.2">
      <c r="A57" s="351" t="s">
        <v>80</v>
      </c>
      <c r="B57" s="351"/>
      <c r="C57" s="370">
        <v>131409</v>
      </c>
      <c r="D57" s="371"/>
      <c r="E57" s="302">
        <v>2.9000000000000001E-2</v>
      </c>
      <c r="F57" s="286"/>
      <c r="G57" s="286"/>
      <c r="H57" s="286"/>
      <c r="I57" s="152"/>
      <c r="J57" s="152"/>
      <c r="K57" s="152"/>
      <c r="N57" s="151"/>
      <c r="O57" s="151"/>
    </row>
    <row r="58" spans="1:15" ht="15" customHeight="1" x14ac:dyDescent="0.2">
      <c r="A58" s="351" t="s">
        <v>81</v>
      </c>
      <c r="B58" s="351"/>
      <c r="C58" s="370">
        <v>237478</v>
      </c>
      <c r="D58" s="371"/>
      <c r="E58" s="302">
        <v>5.2999999999999999E-2</v>
      </c>
      <c r="F58" s="286"/>
      <c r="G58" s="286"/>
      <c r="H58" s="286"/>
      <c r="I58" s="152"/>
      <c r="J58" s="152"/>
      <c r="K58" s="152"/>
      <c r="N58" s="151"/>
      <c r="O58" s="151"/>
    </row>
    <row r="59" spans="1:15" ht="15" customHeight="1" x14ac:dyDescent="0.2">
      <c r="A59" s="351" t="s">
        <v>82</v>
      </c>
      <c r="B59" s="351"/>
      <c r="C59" s="370">
        <v>121655</v>
      </c>
      <c r="D59" s="371"/>
      <c r="E59" s="302">
        <v>2.7E-2</v>
      </c>
      <c r="F59" s="286"/>
      <c r="G59" s="286"/>
      <c r="H59" s="286"/>
      <c r="I59" s="152"/>
      <c r="J59" s="152"/>
      <c r="K59" s="152"/>
      <c r="N59" s="151"/>
      <c r="O59" s="151"/>
    </row>
    <row r="60" spans="1:15" ht="15" customHeight="1" x14ac:dyDescent="0.2">
      <c r="A60" s="351" t="s">
        <v>83</v>
      </c>
      <c r="B60" s="351"/>
      <c r="C60" s="360"/>
      <c r="D60" s="361"/>
      <c r="E60" s="302"/>
      <c r="F60" s="361">
        <v>241090</v>
      </c>
      <c r="G60" s="361"/>
      <c r="H60" s="303">
        <v>5.3999999999999999E-2</v>
      </c>
      <c r="I60" s="152"/>
      <c r="J60" s="152"/>
      <c r="K60" s="152"/>
      <c r="N60" s="151"/>
      <c r="O60" s="151"/>
    </row>
    <row r="61" spans="1:15" ht="15" customHeight="1" x14ac:dyDescent="0.2">
      <c r="A61" s="351" t="s">
        <v>19</v>
      </c>
      <c r="B61" s="351"/>
      <c r="C61" s="374">
        <f>SUM(C38:D60)</f>
        <v>2393259</v>
      </c>
      <c r="D61" s="375"/>
      <c r="E61" s="206">
        <f>SUM(E38:E60)</f>
        <v>0.53500000000000003</v>
      </c>
      <c r="F61" s="375">
        <f>SUM(F38:G60)</f>
        <v>2083794</v>
      </c>
      <c r="G61" s="375"/>
      <c r="H61" s="184">
        <f>SUM(H38:H60)</f>
        <v>0.46500000000000002</v>
      </c>
      <c r="I61" s="152"/>
      <c r="J61" s="152"/>
      <c r="K61" s="152"/>
      <c r="N61" s="151"/>
      <c r="O61" s="151"/>
    </row>
    <row r="62" spans="1:15" ht="25" customHeight="1" x14ac:dyDescent="0.2">
      <c r="A62" s="351" t="s">
        <v>84</v>
      </c>
      <c r="B62" s="351"/>
      <c r="C62" s="376">
        <f>C61+F61</f>
        <v>4477053</v>
      </c>
      <c r="D62" s="377"/>
      <c r="E62" s="377"/>
      <c r="F62" s="377"/>
      <c r="G62" s="377"/>
      <c r="H62" s="377"/>
      <c r="I62" s="34"/>
      <c r="J62" s="34"/>
      <c r="K62" s="34"/>
      <c r="L62" s="34"/>
      <c r="M62" s="152"/>
      <c r="O62" s="151"/>
    </row>
    <row r="63" spans="1:15" ht="6" customHeight="1" x14ac:dyDescent="0.2">
      <c r="A63" s="358"/>
      <c r="B63" s="359"/>
      <c r="C63" s="360"/>
      <c r="D63" s="361"/>
      <c r="E63" s="203"/>
      <c r="F63" s="203"/>
      <c r="G63" s="204"/>
      <c r="H63" s="204"/>
      <c r="I63" s="152"/>
      <c r="J63" s="152"/>
      <c r="K63" s="152"/>
      <c r="N63" s="151"/>
      <c r="O63" s="151"/>
    </row>
    <row r="64" spans="1:15" ht="15" customHeight="1" x14ac:dyDescent="0.2">
      <c r="A64" s="18"/>
      <c r="B64" s="18"/>
      <c r="C64" s="29"/>
      <c r="D64" s="29"/>
      <c r="E64" s="29"/>
      <c r="F64" s="29"/>
      <c r="G64" s="30"/>
      <c r="H64" s="35" t="s">
        <v>85</v>
      </c>
      <c r="I64" s="152"/>
      <c r="J64" s="152"/>
      <c r="K64" s="152"/>
      <c r="N64" s="151"/>
      <c r="O64" s="151"/>
    </row>
  </sheetData>
  <mergeCells count="171">
    <mergeCell ref="K19:L19"/>
    <mergeCell ref="K20:L20"/>
    <mergeCell ref="K22:L23"/>
    <mergeCell ref="K25:L25"/>
    <mergeCell ref="K27:L27"/>
    <mergeCell ref="A60:B60"/>
    <mergeCell ref="A61:B61"/>
    <mergeCell ref="A62:B62"/>
    <mergeCell ref="A58:B58"/>
    <mergeCell ref="A59:B59"/>
    <mergeCell ref="C60:D60"/>
    <mergeCell ref="F60:G60"/>
    <mergeCell ref="C58:D58"/>
    <mergeCell ref="C59:D59"/>
    <mergeCell ref="C61:D61"/>
    <mergeCell ref="F61:G61"/>
    <mergeCell ref="C62:H62"/>
    <mergeCell ref="C57:D57"/>
    <mergeCell ref="C54:D54"/>
    <mergeCell ref="F54:G54"/>
    <mergeCell ref="C55:D55"/>
    <mergeCell ref="A52:B52"/>
    <mergeCell ref="A53:B53"/>
    <mergeCell ref="A56:B56"/>
    <mergeCell ref="A57:B57"/>
    <mergeCell ref="A54:B54"/>
    <mergeCell ref="A55:B55"/>
    <mergeCell ref="C56:D56"/>
    <mergeCell ref="A50:B50"/>
    <mergeCell ref="A51:B51"/>
    <mergeCell ref="C52:D52"/>
    <mergeCell ref="C53:D53"/>
    <mergeCell ref="F53:G53"/>
    <mergeCell ref="C50:D50"/>
    <mergeCell ref="F50:G50"/>
    <mergeCell ref="F51:G51"/>
    <mergeCell ref="F52:G52"/>
    <mergeCell ref="A48:B48"/>
    <mergeCell ref="A49:B49"/>
    <mergeCell ref="C48:D48"/>
    <mergeCell ref="F48:G48"/>
    <mergeCell ref="C49:D49"/>
    <mergeCell ref="F49:G49"/>
    <mergeCell ref="C51:D51"/>
    <mergeCell ref="A45:B45"/>
    <mergeCell ref="A47:B47"/>
    <mergeCell ref="A46:B46"/>
    <mergeCell ref="F47:G47"/>
    <mergeCell ref="F46:G46"/>
    <mergeCell ref="C46:D46"/>
    <mergeCell ref="C45:D45"/>
    <mergeCell ref="F45:G45"/>
    <mergeCell ref="C47:D47"/>
    <mergeCell ref="C39:D39"/>
    <mergeCell ref="F39:G39"/>
    <mergeCell ref="C40:D40"/>
    <mergeCell ref="F40:G40"/>
    <mergeCell ref="C38:D38"/>
    <mergeCell ref="F38:G38"/>
    <mergeCell ref="A43:B43"/>
    <mergeCell ref="A44:B44"/>
    <mergeCell ref="A41:B41"/>
    <mergeCell ref="A42:B42"/>
    <mergeCell ref="F43:G43"/>
    <mergeCell ref="C44:D44"/>
    <mergeCell ref="F44:G44"/>
    <mergeCell ref="C41:D41"/>
    <mergeCell ref="F41:G41"/>
    <mergeCell ref="C42:D42"/>
    <mergeCell ref="F42:G42"/>
    <mergeCell ref="C43:D43"/>
    <mergeCell ref="C37:D37"/>
    <mergeCell ref="F37:G37"/>
    <mergeCell ref="A38:B38"/>
    <mergeCell ref="A26:B26"/>
    <mergeCell ref="A27:B27"/>
    <mergeCell ref="A35:B36"/>
    <mergeCell ref="C35:E35"/>
    <mergeCell ref="F35:H35"/>
    <mergeCell ref="C36:D36"/>
    <mergeCell ref="F36:G36"/>
    <mergeCell ref="A19:B19"/>
    <mergeCell ref="A24:B24"/>
    <mergeCell ref="A25:B25"/>
    <mergeCell ref="A20:B20"/>
    <mergeCell ref="A21:B21"/>
    <mergeCell ref="A22:B23"/>
    <mergeCell ref="A39:B39"/>
    <mergeCell ref="A40:B40"/>
    <mergeCell ref="A37:B37"/>
    <mergeCell ref="C6:D6"/>
    <mergeCell ref="C7:D7"/>
    <mergeCell ref="C9:D10"/>
    <mergeCell ref="C12:D12"/>
    <mergeCell ref="C14:D14"/>
    <mergeCell ref="C18:D18"/>
    <mergeCell ref="A3:B3"/>
    <mergeCell ref="A4:B4"/>
    <mergeCell ref="A7:B7"/>
    <mergeCell ref="A5:B5"/>
    <mergeCell ref="A6:B6"/>
    <mergeCell ref="A16:B16"/>
    <mergeCell ref="A11:B11"/>
    <mergeCell ref="A12:B12"/>
    <mergeCell ref="A13:B13"/>
    <mergeCell ref="A8:B8"/>
    <mergeCell ref="A9:B10"/>
    <mergeCell ref="A14:B14"/>
    <mergeCell ref="A17:B17"/>
    <mergeCell ref="A18:B18"/>
    <mergeCell ref="A63:B63"/>
    <mergeCell ref="C63:D63"/>
    <mergeCell ref="E19:F19"/>
    <mergeCell ref="E20:F20"/>
    <mergeCell ref="E22:F23"/>
    <mergeCell ref="E25:F25"/>
    <mergeCell ref="E27:F27"/>
    <mergeCell ref="E3:F3"/>
    <mergeCell ref="E5:F5"/>
    <mergeCell ref="E6:F6"/>
    <mergeCell ref="E7:F7"/>
    <mergeCell ref="E9:F10"/>
    <mergeCell ref="E12:F12"/>
    <mergeCell ref="E14:F14"/>
    <mergeCell ref="E16:F16"/>
    <mergeCell ref="E18:F18"/>
    <mergeCell ref="C16:D16"/>
    <mergeCell ref="C19:D19"/>
    <mergeCell ref="C20:D20"/>
    <mergeCell ref="C22:D23"/>
    <mergeCell ref="C25:D25"/>
    <mergeCell ref="C27:D27"/>
    <mergeCell ref="C3:D3"/>
    <mergeCell ref="C5:D5"/>
    <mergeCell ref="I3:J3"/>
    <mergeCell ref="I5:J5"/>
    <mergeCell ref="I6:J6"/>
    <mergeCell ref="I7:J7"/>
    <mergeCell ref="I9:J10"/>
    <mergeCell ref="I12:J12"/>
    <mergeCell ref="I14:J14"/>
    <mergeCell ref="I16:J16"/>
    <mergeCell ref="I18:J18"/>
    <mergeCell ref="K3:L3"/>
    <mergeCell ref="K5:L5"/>
    <mergeCell ref="K6:L6"/>
    <mergeCell ref="K7:L7"/>
    <mergeCell ref="K9:L10"/>
    <mergeCell ref="K12:L12"/>
    <mergeCell ref="K14:L14"/>
    <mergeCell ref="K16:L16"/>
    <mergeCell ref="K18:L18"/>
    <mergeCell ref="G3:H3"/>
    <mergeCell ref="G5:H5"/>
    <mergeCell ref="G6:H6"/>
    <mergeCell ref="G7:H7"/>
    <mergeCell ref="G9:H10"/>
    <mergeCell ref="G12:H12"/>
    <mergeCell ref="G14:H14"/>
    <mergeCell ref="G16:H16"/>
    <mergeCell ref="G18:H18"/>
    <mergeCell ref="I20:J20"/>
    <mergeCell ref="I22:J23"/>
    <mergeCell ref="I25:J25"/>
    <mergeCell ref="I27:J27"/>
    <mergeCell ref="G19:H19"/>
    <mergeCell ref="G20:H20"/>
    <mergeCell ref="G22:H23"/>
    <mergeCell ref="G25:H25"/>
    <mergeCell ref="G27:H27"/>
    <mergeCell ref="I19:J19"/>
  </mergeCells>
  <phoneticPr fontId="1"/>
  <conditionalFormatting sqref="H38:H50 E51:E52 H53:H54 E55:E58">
    <cfRule type="cellIs" dxfId="9" priority="9" stopIfTrue="1" operator="equal">
      <formula>0</formula>
    </cfRule>
    <cfRule type="containsErrors" dxfId="8" priority="10" stopIfTrue="1">
      <formula>ISERROR(E38)</formula>
    </cfRule>
  </conditionalFormatting>
  <conditionalFormatting sqref="E38:E50 E53:E54">
    <cfRule type="cellIs" dxfId="7" priority="7" stopIfTrue="1" operator="equal">
      <formula>0</formula>
    </cfRule>
    <cfRule type="containsErrors" dxfId="6" priority="8" stopIfTrue="1">
      <formula>ISERROR(E38)</formula>
    </cfRule>
  </conditionalFormatting>
  <conditionalFormatting sqref="E59">
    <cfRule type="cellIs" dxfId="5" priority="5" stopIfTrue="1" operator="equal">
      <formula>0</formula>
    </cfRule>
    <cfRule type="containsErrors" dxfId="4" priority="6" stopIfTrue="1">
      <formula>ISERROR(E59)</formula>
    </cfRule>
  </conditionalFormatting>
  <conditionalFormatting sqref="H60">
    <cfRule type="cellIs" dxfId="3" priority="3" stopIfTrue="1" operator="equal">
      <formula>0</formula>
    </cfRule>
    <cfRule type="containsErrors" dxfId="2" priority="4" stopIfTrue="1">
      <formula>ISERROR(H60)</formula>
    </cfRule>
  </conditionalFormatting>
  <conditionalFormatting sqref="E60">
    <cfRule type="cellIs" dxfId="1" priority="1" stopIfTrue="1" operator="equal">
      <formula>0</formula>
    </cfRule>
    <cfRule type="containsErrors" dxfId="0" priority="2" stopIfTrue="1">
      <formula>ISERROR(E60)</formula>
    </cfRule>
  </conditionalFormatting>
  <printOptions horizontalCentered="1"/>
  <pageMargins left="0.98425196850393704" right="0.98425196850393704" top="1.1811023622047245" bottom="1.1811023622047245" header="0.78740157480314965" footer="0.59055118110236227"/>
  <pageSetup paperSize="9" scale="85" firstPageNumber="110" orientation="portrait" useFirstPageNumber="1" horizontalDpi="400" verticalDpi="400" r:id="rId1"/>
  <headerFooter scaleWithDoc="0" alignWithMargins="0">
    <oddHeader>&amp;C&amp;12P　行財政・市議会</oddHeader>
    <oddFooter>&amp;C&amp;12&amp;P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8"/>
  <sheetViews>
    <sheetView zoomScaleNormal="100" zoomScaleSheetLayoutView="100" workbookViewId="0"/>
  </sheetViews>
  <sheetFormatPr defaultColWidth="9.09765625" defaultRowHeight="12" x14ac:dyDescent="0.2"/>
  <cols>
    <col min="1" max="1" width="10.296875" style="151" customWidth="1"/>
    <col min="2" max="2" width="14.69921875" style="152" customWidth="1"/>
    <col min="3" max="3" width="7.69921875" style="152" customWidth="1"/>
    <col min="4" max="4" width="14.69921875" style="152" customWidth="1"/>
    <col min="5" max="5" width="7.69921875" style="151" customWidth="1"/>
    <col min="6" max="6" width="14.69921875" style="151" customWidth="1"/>
    <col min="7" max="7" width="7.69921875" style="151" customWidth="1"/>
    <col min="8" max="8" width="14.69921875" style="151" customWidth="1"/>
    <col min="9" max="9" width="7.69921875" style="151" customWidth="1"/>
    <col min="10" max="10" width="10.69921875" style="152" customWidth="1"/>
    <col min="11" max="11" width="12.69921875" style="152" customWidth="1"/>
    <col min="12" max="12" width="10.69921875" style="151" customWidth="1"/>
    <col min="13" max="13" width="2.69921875" style="151" customWidth="1"/>
    <col min="14" max="15" width="11.296875" style="151" customWidth="1"/>
    <col min="16" max="16" width="10.296875" style="151" customWidth="1"/>
    <col min="17" max="17" width="7.3984375" style="151" customWidth="1"/>
    <col min="18" max="19" width="7.296875" style="151" customWidth="1"/>
    <col min="20" max="20" width="11.69921875" style="151" customWidth="1"/>
    <col min="21" max="21" width="9.09765625" style="151"/>
    <col min="22" max="23" width="10.296875" style="151" bestFit="1" customWidth="1"/>
    <col min="24" max="16384" width="9.09765625" style="151"/>
  </cols>
  <sheetData>
    <row r="1" spans="1:19" ht="20.149999999999999" customHeight="1" x14ac:dyDescent="0.2">
      <c r="A1" s="3" t="s">
        <v>86</v>
      </c>
      <c r="B1" s="36"/>
      <c r="C1" s="36"/>
      <c r="D1" s="36"/>
      <c r="E1" s="5"/>
      <c r="F1" s="6"/>
      <c r="G1" s="5"/>
      <c r="H1" s="6"/>
      <c r="I1" s="6"/>
      <c r="J1" s="37"/>
      <c r="K1" s="37"/>
      <c r="L1" s="7"/>
      <c r="M1" s="34"/>
      <c r="N1" s="34"/>
      <c r="O1" s="34"/>
      <c r="P1" s="34"/>
      <c r="Q1" s="34"/>
      <c r="R1" s="34"/>
      <c r="S1" s="34"/>
    </row>
    <row r="2" spans="1:19" ht="13" customHeight="1" x14ac:dyDescent="0.2">
      <c r="A2" s="167"/>
      <c r="B2" s="11" t="s">
        <v>87</v>
      </c>
      <c r="C2" s="167"/>
      <c r="D2" s="167"/>
      <c r="E2" s="7"/>
      <c r="F2" s="9"/>
      <c r="G2" s="10" t="s">
        <v>88</v>
      </c>
      <c r="H2" s="18"/>
      <c r="I2" s="18"/>
      <c r="J2" s="167"/>
      <c r="K2" s="167"/>
      <c r="L2" s="7"/>
      <c r="M2" s="34"/>
      <c r="N2" s="34"/>
      <c r="O2" s="34"/>
      <c r="P2" s="34"/>
      <c r="Q2" s="34"/>
      <c r="R2" s="34"/>
      <c r="S2" s="34"/>
    </row>
    <row r="3" spans="1:19" ht="13" customHeight="1" x14ac:dyDescent="0.2">
      <c r="A3" s="335" t="s">
        <v>89</v>
      </c>
      <c r="B3" s="344" t="s">
        <v>90</v>
      </c>
      <c r="C3" s="379"/>
      <c r="D3" s="379"/>
      <c r="E3" s="380"/>
      <c r="F3" s="344" t="s">
        <v>59</v>
      </c>
      <c r="G3" s="379"/>
      <c r="H3" s="18"/>
      <c r="I3" s="18"/>
      <c r="J3" s="167"/>
      <c r="K3" s="167"/>
      <c r="L3" s="7"/>
      <c r="M3" s="34"/>
      <c r="N3" s="34"/>
      <c r="O3" s="34"/>
      <c r="P3" s="34"/>
      <c r="Q3" s="34"/>
      <c r="R3" s="34"/>
      <c r="S3" s="34"/>
    </row>
    <row r="4" spans="1:19" s="18" customFormat="1" ht="13" customHeight="1" x14ac:dyDescent="0.2">
      <c r="A4" s="337"/>
      <c r="B4" s="161" t="s">
        <v>91</v>
      </c>
      <c r="C4" s="159" t="s">
        <v>61</v>
      </c>
      <c r="D4" s="159" t="s">
        <v>92</v>
      </c>
      <c r="E4" s="159" t="s">
        <v>62</v>
      </c>
      <c r="F4" s="159" t="s">
        <v>93</v>
      </c>
      <c r="G4" s="159" t="s">
        <v>62</v>
      </c>
      <c r="J4" s="167"/>
      <c r="K4" s="167"/>
      <c r="L4" s="7"/>
      <c r="M4" s="7"/>
      <c r="N4" s="7"/>
      <c r="O4" s="7"/>
      <c r="P4" s="7"/>
      <c r="Q4" s="7"/>
      <c r="R4" s="7"/>
      <c r="S4" s="7"/>
    </row>
    <row r="5" spans="1:19" s="18" customFormat="1" ht="5.15" customHeight="1" x14ac:dyDescent="0.2">
      <c r="A5" s="15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7"/>
      <c r="P5" s="7"/>
      <c r="Q5" s="7"/>
      <c r="R5" s="7"/>
      <c r="S5" s="7"/>
    </row>
    <row r="6" spans="1:19" s="18" customFormat="1" ht="13" customHeight="1" x14ac:dyDescent="0.2">
      <c r="A6" s="271" t="s">
        <v>311</v>
      </c>
      <c r="B6" s="113">
        <v>1740950</v>
      </c>
      <c r="C6" s="14">
        <v>47.7</v>
      </c>
      <c r="D6" s="166">
        <v>406487</v>
      </c>
      <c r="E6" s="14">
        <v>11.2</v>
      </c>
      <c r="F6" s="166">
        <v>386530</v>
      </c>
      <c r="G6" s="14">
        <v>10.6</v>
      </c>
      <c r="H6" s="15"/>
      <c r="I6" s="15"/>
      <c r="J6" s="15"/>
      <c r="K6" s="15"/>
      <c r="L6" s="13"/>
      <c r="M6" s="11"/>
      <c r="N6" s="11"/>
      <c r="O6" s="7"/>
      <c r="P6" s="7"/>
      <c r="Q6" s="7"/>
      <c r="R6" s="7"/>
      <c r="S6" s="7"/>
    </row>
    <row r="7" spans="1:19" s="18" customFormat="1" ht="13" customHeight="1" x14ac:dyDescent="0.2">
      <c r="A7" s="163">
        <v>27</v>
      </c>
      <c r="B7" s="113">
        <v>1753984</v>
      </c>
      <c r="C7" s="14">
        <v>47.3</v>
      </c>
      <c r="D7" s="166">
        <v>447138</v>
      </c>
      <c r="E7" s="14">
        <v>12</v>
      </c>
      <c r="F7" s="166">
        <v>366460</v>
      </c>
      <c r="G7" s="14">
        <v>9.9</v>
      </c>
      <c r="H7" s="15"/>
      <c r="I7" s="15"/>
      <c r="J7" s="15"/>
      <c r="K7" s="15"/>
      <c r="L7" s="13"/>
      <c r="M7" s="11"/>
      <c r="N7" s="11"/>
      <c r="O7" s="7"/>
      <c r="P7" s="7"/>
      <c r="Q7" s="7"/>
      <c r="R7" s="7"/>
      <c r="S7" s="7"/>
    </row>
    <row r="8" spans="1:19" s="18" customFormat="1" ht="13" customHeight="1" x14ac:dyDescent="0.2">
      <c r="A8" s="163">
        <v>28</v>
      </c>
      <c r="B8" s="113">
        <v>1743330</v>
      </c>
      <c r="C8" s="14">
        <v>48.2</v>
      </c>
      <c r="D8" s="166">
        <v>468143</v>
      </c>
      <c r="E8" s="14">
        <v>13</v>
      </c>
      <c r="F8" s="166">
        <v>276470</v>
      </c>
      <c r="G8" s="14">
        <v>7.6</v>
      </c>
      <c r="H8" s="15"/>
      <c r="I8" s="15"/>
      <c r="J8" s="15"/>
      <c r="K8" s="15"/>
      <c r="L8" s="13"/>
      <c r="M8" s="11"/>
      <c r="N8" s="11"/>
      <c r="O8" s="7"/>
      <c r="P8" s="7"/>
      <c r="Q8" s="7"/>
      <c r="R8" s="7"/>
      <c r="S8" s="7"/>
    </row>
    <row r="9" spans="1:19" s="18" customFormat="1" ht="13" customHeight="1" x14ac:dyDescent="0.2">
      <c r="A9" s="163">
        <v>29</v>
      </c>
      <c r="B9" s="113">
        <v>1749214</v>
      </c>
      <c r="C9" s="14">
        <v>47.9</v>
      </c>
      <c r="D9" s="166">
        <v>360864</v>
      </c>
      <c r="E9" s="14">
        <v>9.9</v>
      </c>
      <c r="F9" s="166">
        <v>334270</v>
      </c>
      <c r="G9" s="14">
        <v>9.1999999999999993</v>
      </c>
      <c r="H9" s="15"/>
      <c r="I9" s="15"/>
      <c r="J9" s="15"/>
      <c r="K9" s="15"/>
      <c r="L9" s="13"/>
      <c r="M9" s="11"/>
      <c r="N9" s="11"/>
      <c r="O9" s="7"/>
      <c r="P9" s="7"/>
      <c r="Q9" s="7"/>
      <c r="R9" s="7"/>
      <c r="S9" s="7"/>
    </row>
    <row r="10" spans="1:19" s="18" customFormat="1" ht="13" customHeight="1" x14ac:dyDescent="0.2">
      <c r="A10" s="163">
        <v>30</v>
      </c>
      <c r="B10" s="251">
        <v>1778918</v>
      </c>
      <c r="C10" s="14">
        <v>50.1</v>
      </c>
      <c r="D10" s="249">
        <v>325802</v>
      </c>
      <c r="E10" s="14">
        <v>9.1</v>
      </c>
      <c r="F10" s="249">
        <v>305650</v>
      </c>
      <c r="G10" s="14">
        <v>8.6</v>
      </c>
      <c r="H10" s="15"/>
      <c r="I10" s="15"/>
      <c r="J10" s="15"/>
      <c r="K10" s="15"/>
      <c r="L10" s="13"/>
      <c r="M10" s="11"/>
      <c r="N10" s="11"/>
      <c r="O10" s="7"/>
      <c r="P10" s="7"/>
      <c r="Q10" s="7"/>
      <c r="R10" s="7"/>
      <c r="S10" s="7"/>
    </row>
    <row r="11" spans="1:19" s="18" customFormat="1" ht="13" customHeight="1" x14ac:dyDescent="0.2">
      <c r="A11" s="163" t="s">
        <v>257</v>
      </c>
      <c r="B11" s="251">
        <v>1772057</v>
      </c>
      <c r="C11" s="14">
        <v>47.2</v>
      </c>
      <c r="D11" s="249">
        <v>341616</v>
      </c>
      <c r="E11" s="14">
        <v>9.1999999999999993</v>
      </c>
      <c r="F11" s="249">
        <v>391630</v>
      </c>
      <c r="G11" s="14">
        <v>10.4</v>
      </c>
      <c r="H11" s="15"/>
      <c r="I11" s="15"/>
      <c r="J11" s="15"/>
      <c r="K11" s="15"/>
      <c r="L11" s="13"/>
      <c r="M11" s="11"/>
      <c r="N11" s="11"/>
      <c r="O11" s="7"/>
      <c r="P11" s="7"/>
      <c r="Q11" s="7"/>
      <c r="R11" s="7"/>
      <c r="S11" s="7"/>
    </row>
    <row r="12" spans="1:19" s="18" customFormat="1" ht="13" customHeight="1" x14ac:dyDescent="0.2">
      <c r="A12" s="191">
        <v>2</v>
      </c>
      <c r="B12" s="251">
        <v>1763639</v>
      </c>
      <c r="C12" s="14">
        <v>34.299999999999997</v>
      </c>
      <c r="D12" s="249">
        <v>399790</v>
      </c>
      <c r="E12" s="14">
        <v>7.7</v>
      </c>
      <c r="F12" s="249">
        <v>395170</v>
      </c>
      <c r="G12" s="14">
        <v>7.7</v>
      </c>
      <c r="H12" s="15"/>
      <c r="I12" s="15"/>
      <c r="J12" s="15"/>
      <c r="K12" s="15"/>
      <c r="L12" s="13"/>
      <c r="M12" s="194"/>
      <c r="N12" s="194"/>
      <c r="O12" s="7"/>
      <c r="P12" s="7"/>
      <c r="Q12" s="7"/>
      <c r="R12" s="7"/>
      <c r="S12" s="7"/>
    </row>
    <row r="13" spans="1:19" s="18" customFormat="1" ht="13" customHeight="1" x14ac:dyDescent="0.2">
      <c r="A13" s="222">
        <v>3</v>
      </c>
      <c r="B13" s="251">
        <v>1714705</v>
      </c>
      <c r="C13" s="14">
        <v>39.5</v>
      </c>
      <c r="D13" s="249">
        <v>403680</v>
      </c>
      <c r="E13" s="14">
        <v>9.3000000000000007</v>
      </c>
      <c r="F13" s="249">
        <v>316100</v>
      </c>
      <c r="G13" s="14">
        <v>7.3</v>
      </c>
      <c r="H13" s="15"/>
      <c r="I13" s="15"/>
      <c r="J13" s="15"/>
      <c r="K13" s="15"/>
      <c r="L13" s="13"/>
      <c r="M13" s="223"/>
      <c r="N13" s="223"/>
      <c r="O13" s="7"/>
      <c r="P13" s="7"/>
      <c r="Q13" s="7"/>
      <c r="R13" s="7"/>
      <c r="S13" s="7"/>
    </row>
    <row r="14" spans="1:19" s="18" customFormat="1" ht="13" customHeight="1" x14ac:dyDescent="0.2">
      <c r="A14" s="241">
        <v>4</v>
      </c>
      <c r="B14" s="261">
        <v>1761471</v>
      </c>
      <c r="C14" s="258">
        <v>41</v>
      </c>
      <c r="D14" s="257">
        <v>526320</v>
      </c>
      <c r="E14" s="258">
        <v>12.3</v>
      </c>
      <c r="F14" s="257">
        <v>221630</v>
      </c>
      <c r="G14" s="258">
        <v>5.2</v>
      </c>
      <c r="H14" s="15"/>
      <c r="I14" s="15"/>
      <c r="J14" s="15"/>
      <c r="K14" s="15"/>
      <c r="L14" s="13"/>
      <c r="M14" s="242"/>
      <c r="N14" s="242"/>
      <c r="O14" s="7"/>
      <c r="P14" s="7"/>
      <c r="Q14" s="7"/>
      <c r="R14" s="7"/>
      <c r="S14" s="7"/>
    </row>
    <row r="15" spans="1:19" s="18" customFormat="1" ht="13" customHeight="1" x14ac:dyDescent="0.2">
      <c r="A15" s="271">
        <v>5</v>
      </c>
      <c r="B15" s="261">
        <v>1783265</v>
      </c>
      <c r="C15" s="258">
        <v>39.799999999999997</v>
      </c>
      <c r="D15" s="295">
        <v>609994</v>
      </c>
      <c r="E15" s="258">
        <v>13.7</v>
      </c>
      <c r="F15" s="295">
        <v>241090</v>
      </c>
      <c r="G15" s="258">
        <v>5.4</v>
      </c>
      <c r="H15" s="15"/>
      <c r="I15" s="15"/>
      <c r="J15" s="15"/>
      <c r="K15" s="15"/>
      <c r="L15" s="13"/>
      <c r="M15" s="270"/>
      <c r="N15" s="270"/>
      <c r="O15" s="7"/>
      <c r="P15" s="7"/>
      <c r="Q15" s="7"/>
      <c r="R15" s="7"/>
      <c r="S15" s="7"/>
    </row>
    <row r="16" spans="1:19" s="18" customFormat="1" ht="5.15" customHeight="1" x14ac:dyDescent="0.2">
      <c r="A16" s="153"/>
      <c r="B16" s="252"/>
      <c r="C16" s="38"/>
      <c r="D16" s="250"/>
      <c r="E16" s="38"/>
      <c r="F16" s="250"/>
      <c r="G16" s="38"/>
      <c r="H16" s="15"/>
      <c r="I16" s="15"/>
      <c r="J16" s="15"/>
      <c r="K16" s="15"/>
      <c r="L16" s="13"/>
      <c r="M16" s="11"/>
      <c r="N16" s="11"/>
      <c r="O16" s="7"/>
      <c r="P16" s="7"/>
      <c r="Q16" s="7"/>
      <c r="R16" s="7"/>
      <c r="S16" s="7"/>
    </row>
    <row r="17" spans="1:21" s="18" customFormat="1" ht="10" customHeight="1" x14ac:dyDescent="0.2">
      <c r="A17" s="39"/>
      <c r="B17" s="40"/>
      <c r="C17" s="253"/>
      <c r="D17" s="253"/>
      <c r="E17" s="253"/>
      <c r="F17" s="253"/>
      <c r="G17" s="253"/>
      <c r="H17" s="28"/>
      <c r="I17" s="41"/>
      <c r="J17" s="28"/>
      <c r="K17" s="165"/>
      <c r="L17" s="28"/>
      <c r="M17" s="28"/>
      <c r="N17" s="28"/>
      <c r="O17" s="11"/>
      <c r="P17" s="11"/>
      <c r="Q17" s="7"/>
      <c r="R17" s="7"/>
      <c r="S17" s="7"/>
      <c r="U17" s="30"/>
    </row>
    <row r="18" spans="1:21" ht="13" customHeight="1" x14ac:dyDescent="0.2">
      <c r="A18" s="335" t="s">
        <v>89</v>
      </c>
      <c r="B18" s="344" t="s">
        <v>253</v>
      </c>
      <c r="C18" s="379"/>
      <c r="D18" s="379"/>
      <c r="E18" s="381"/>
      <c r="F18" s="381"/>
      <c r="G18" s="381"/>
      <c r="H18" s="18"/>
      <c r="I18" s="18"/>
      <c r="J18" s="167"/>
      <c r="K18" s="167"/>
      <c r="L18" s="7"/>
      <c r="M18" s="34"/>
      <c r="N18" s="34"/>
      <c r="O18" s="34"/>
      <c r="P18" s="34"/>
      <c r="Q18" s="34"/>
      <c r="R18" s="34"/>
      <c r="S18" s="34"/>
    </row>
    <row r="19" spans="1:21" s="18" customFormat="1" ht="13" customHeight="1" x14ac:dyDescent="0.2">
      <c r="A19" s="337"/>
      <c r="B19" s="246" t="s">
        <v>72</v>
      </c>
      <c r="C19" s="245" t="s">
        <v>61</v>
      </c>
      <c r="D19" s="245" t="s">
        <v>94</v>
      </c>
      <c r="E19" s="245" t="s">
        <v>62</v>
      </c>
      <c r="F19" s="245" t="s">
        <v>92</v>
      </c>
      <c r="G19" s="245" t="s">
        <v>62</v>
      </c>
      <c r="J19" s="167"/>
      <c r="K19" s="167"/>
      <c r="L19" s="7"/>
      <c r="M19" s="7"/>
      <c r="N19" s="7"/>
      <c r="O19" s="7"/>
      <c r="P19" s="7"/>
      <c r="Q19" s="7"/>
      <c r="R19" s="7"/>
      <c r="S19" s="7"/>
    </row>
    <row r="20" spans="1:21" s="18" customFormat="1" ht="6" customHeight="1" x14ac:dyDescent="0.2">
      <c r="A20" s="154"/>
      <c r="B20" s="247"/>
      <c r="C20" s="247"/>
      <c r="D20" s="247"/>
      <c r="E20" s="247"/>
      <c r="F20" s="247"/>
      <c r="G20" s="247"/>
      <c r="H20" s="11"/>
      <c r="I20" s="11"/>
      <c r="J20" s="11"/>
      <c r="K20" s="11"/>
      <c r="L20" s="11"/>
      <c r="M20" s="11"/>
      <c r="N20" s="11"/>
      <c r="O20" s="7"/>
      <c r="P20" s="7"/>
      <c r="Q20" s="7"/>
      <c r="R20" s="7"/>
      <c r="S20" s="7"/>
    </row>
    <row r="21" spans="1:21" s="18" customFormat="1" ht="13" customHeight="1" x14ac:dyDescent="0.2">
      <c r="A21" s="271" t="s">
        <v>311</v>
      </c>
      <c r="B21" s="251">
        <v>140918</v>
      </c>
      <c r="C21" s="14">
        <v>3.9</v>
      </c>
      <c r="D21" s="249">
        <v>547939</v>
      </c>
      <c r="E21" s="14">
        <v>15</v>
      </c>
      <c r="F21" s="249">
        <v>426769</v>
      </c>
      <c r="G21" s="14">
        <v>11.6</v>
      </c>
      <c r="H21" s="15"/>
      <c r="I21" s="15"/>
      <c r="J21" s="15"/>
      <c r="K21" s="15"/>
      <c r="L21" s="13"/>
      <c r="M21" s="11"/>
      <c r="N21" s="11"/>
      <c r="O21" s="7"/>
      <c r="P21" s="7"/>
      <c r="Q21" s="7"/>
      <c r="R21" s="7"/>
      <c r="S21" s="7"/>
    </row>
    <row r="22" spans="1:21" s="18" customFormat="1" ht="13" customHeight="1" x14ac:dyDescent="0.2">
      <c r="A22" s="163">
        <v>27</v>
      </c>
      <c r="B22" s="113">
        <v>145017</v>
      </c>
      <c r="C22" s="14">
        <v>3.9</v>
      </c>
      <c r="D22" s="166">
        <v>491341</v>
      </c>
      <c r="E22" s="14">
        <v>13.3</v>
      </c>
      <c r="F22" s="166">
        <v>501513</v>
      </c>
      <c r="G22" s="14">
        <v>13.6</v>
      </c>
      <c r="H22" s="15"/>
      <c r="I22" s="15"/>
      <c r="J22" s="15"/>
      <c r="K22" s="15"/>
      <c r="L22" s="13"/>
      <c r="M22" s="11"/>
      <c r="N22" s="11"/>
      <c r="O22" s="7"/>
      <c r="P22" s="7"/>
      <c r="Q22" s="7"/>
      <c r="R22" s="7"/>
      <c r="S22" s="7"/>
    </row>
    <row r="23" spans="1:21" s="18" customFormat="1" ht="13" customHeight="1" x14ac:dyDescent="0.2">
      <c r="A23" s="163">
        <v>28</v>
      </c>
      <c r="B23" s="113">
        <v>117886</v>
      </c>
      <c r="C23" s="14">
        <v>3.2</v>
      </c>
      <c r="D23" s="166">
        <v>532798</v>
      </c>
      <c r="E23" s="14">
        <v>14.7</v>
      </c>
      <c r="F23" s="166">
        <v>481099</v>
      </c>
      <c r="G23" s="14">
        <v>13.3</v>
      </c>
      <c r="H23" s="15"/>
      <c r="I23" s="15"/>
      <c r="J23" s="15"/>
      <c r="K23" s="15"/>
      <c r="L23" s="13"/>
      <c r="M23" s="11"/>
      <c r="N23" s="11"/>
      <c r="O23" s="7"/>
      <c r="P23" s="7"/>
      <c r="Q23" s="7"/>
      <c r="R23" s="7"/>
      <c r="S23" s="7"/>
    </row>
    <row r="24" spans="1:21" s="18" customFormat="1" ht="13" customHeight="1" x14ac:dyDescent="0.2">
      <c r="A24" s="163">
        <v>29</v>
      </c>
      <c r="B24" s="113">
        <v>119006</v>
      </c>
      <c r="C24" s="14">
        <v>3.3</v>
      </c>
      <c r="D24" s="166">
        <v>575429</v>
      </c>
      <c r="E24" s="14">
        <v>15.7</v>
      </c>
      <c r="F24" s="166">
        <v>513466</v>
      </c>
      <c r="G24" s="14">
        <v>14</v>
      </c>
      <c r="H24" s="15"/>
      <c r="I24" s="15"/>
      <c r="J24" s="15"/>
      <c r="K24" s="15"/>
      <c r="L24" s="13"/>
      <c r="M24" s="11"/>
      <c r="N24" s="11"/>
      <c r="O24" s="7"/>
      <c r="P24" s="7"/>
      <c r="Q24" s="7"/>
      <c r="R24" s="7"/>
      <c r="S24" s="7"/>
    </row>
    <row r="25" spans="1:21" s="18" customFormat="1" ht="13" customHeight="1" x14ac:dyDescent="0.2">
      <c r="A25" s="163">
        <v>30</v>
      </c>
      <c r="B25" s="113">
        <v>125554</v>
      </c>
      <c r="C25" s="14">
        <v>3.5</v>
      </c>
      <c r="D25" s="166">
        <v>512320</v>
      </c>
      <c r="E25" s="14">
        <v>14.4</v>
      </c>
      <c r="F25" s="166">
        <v>505782</v>
      </c>
      <c r="G25" s="14">
        <v>14.3</v>
      </c>
      <c r="H25" s="15"/>
      <c r="I25" s="15"/>
      <c r="J25" s="15"/>
      <c r="K25" s="15"/>
      <c r="L25" s="13"/>
      <c r="M25" s="11"/>
      <c r="N25" s="11"/>
      <c r="O25" s="7"/>
      <c r="P25" s="7"/>
      <c r="Q25" s="7"/>
      <c r="R25" s="7"/>
      <c r="S25" s="7"/>
    </row>
    <row r="26" spans="1:21" s="18" customFormat="1" ht="13" customHeight="1" x14ac:dyDescent="0.2">
      <c r="A26" s="163" t="s">
        <v>257</v>
      </c>
      <c r="B26" s="113">
        <v>133848</v>
      </c>
      <c r="C26" s="14">
        <v>3.6</v>
      </c>
      <c r="D26" s="166">
        <v>593168</v>
      </c>
      <c r="E26" s="14">
        <v>15.8</v>
      </c>
      <c r="F26" s="166">
        <v>519399</v>
      </c>
      <c r="G26" s="14">
        <v>13.8</v>
      </c>
      <c r="H26" s="15"/>
      <c r="I26" s="15"/>
      <c r="J26" s="15"/>
      <c r="K26" s="15"/>
      <c r="L26" s="13"/>
      <c r="M26" s="11"/>
      <c r="N26" s="11"/>
      <c r="O26" s="7"/>
      <c r="P26" s="7"/>
      <c r="Q26" s="7"/>
      <c r="R26" s="7"/>
      <c r="S26" s="7"/>
    </row>
    <row r="27" spans="1:21" s="18" customFormat="1" ht="13" customHeight="1" x14ac:dyDescent="0.2">
      <c r="A27" s="191">
        <v>2</v>
      </c>
      <c r="B27" s="202">
        <v>141037</v>
      </c>
      <c r="C27" s="14">
        <v>2.7</v>
      </c>
      <c r="D27" s="201">
        <v>1855804</v>
      </c>
      <c r="E27" s="14">
        <v>36.1</v>
      </c>
      <c r="F27" s="201">
        <v>586675</v>
      </c>
      <c r="G27" s="14">
        <v>11.5</v>
      </c>
      <c r="H27" s="15"/>
      <c r="I27" s="15"/>
      <c r="J27" s="15"/>
      <c r="K27" s="15"/>
      <c r="L27" s="13"/>
      <c r="M27" s="194"/>
      <c r="N27" s="194"/>
      <c r="O27" s="7"/>
      <c r="P27" s="7"/>
      <c r="Q27" s="7"/>
      <c r="R27" s="7"/>
      <c r="S27" s="7"/>
    </row>
    <row r="28" spans="1:21" s="18" customFormat="1" ht="13" customHeight="1" x14ac:dyDescent="0.2">
      <c r="A28" s="248">
        <v>3</v>
      </c>
      <c r="B28" s="251">
        <v>245003</v>
      </c>
      <c r="C28" s="14">
        <v>5.6</v>
      </c>
      <c r="D28" s="249">
        <v>965884</v>
      </c>
      <c r="E28" s="14">
        <v>22.3</v>
      </c>
      <c r="F28" s="249">
        <v>691272</v>
      </c>
      <c r="G28" s="14">
        <v>16</v>
      </c>
      <c r="H28" s="15"/>
      <c r="I28" s="15"/>
      <c r="J28" s="15"/>
      <c r="K28" s="15"/>
      <c r="L28" s="13"/>
      <c r="M28" s="223"/>
      <c r="N28" s="223"/>
      <c r="O28" s="7"/>
      <c r="P28" s="7"/>
      <c r="Q28" s="7"/>
      <c r="R28" s="7"/>
      <c r="S28" s="7"/>
    </row>
    <row r="29" spans="1:21" s="18" customFormat="1" ht="13" customHeight="1" x14ac:dyDescent="0.2">
      <c r="A29" s="248">
        <v>4</v>
      </c>
      <c r="B29" s="261">
        <v>270526</v>
      </c>
      <c r="C29" s="258">
        <v>6.3</v>
      </c>
      <c r="D29" s="257">
        <v>873069</v>
      </c>
      <c r="E29" s="258">
        <v>20.3</v>
      </c>
      <c r="F29" s="257">
        <v>641149</v>
      </c>
      <c r="G29" s="258">
        <v>14.9</v>
      </c>
      <c r="H29" s="15"/>
      <c r="I29" s="15"/>
      <c r="J29" s="15"/>
      <c r="K29" s="15"/>
      <c r="L29" s="13"/>
      <c r="M29" s="242"/>
      <c r="N29" s="242"/>
      <c r="O29" s="7"/>
      <c r="P29" s="7"/>
      <c r="Q29" s="7"/>
      <c r="R29" s="7"/>
      <c r="S29" s="7"/>
    </row>
    <row r="30" spans="1:21" s="18" customFormat="1" ht="13" customHeight="1" x14ac:dyDescent="0.2">
      <c r="A30" s="271">
        <v>5</v>
      </c>
      <c r="B30" s="261">
        <v>300344</v>
      </c>
      <c r="C30" s="258">
        <v>6.7</v>
      </c>
      <c r="D30" s="295">
        <v>850660</v>
      </c>
      <c r="E30" s="258">
        <v>19</v>
      </c>
      <c r="F30" s="295">
        <v>691700</v>
      </c>
      <c r="G30" s="258">
        <v>15.4</v>
      </c>
      <c r="H30" s="15"/>
      <c r="I30" s="15"/>
      <c r="J30" s="15"/>
      <c r="K30" s="15"/>
      <c r="L30" s="13"/>
      <c r="M30" s="270"/>
      <c r="N30" s="270"/>
      <c r="O30" s="7"/>
      <c r="P30" s="7"/>
      <c r="Q30" s="7"/>
      <c r="R30" s="7"/>
      <c r="S30" s="7"/>
    </row>
    <row r="31" spans="1:21" s="18" customFormat="1" ht="6.75" customHeight="1" x14ac:dyDescent="0.2">
      <c r="A31" s="153"/>
      <c r="B31" s="150"/>
      <c r="C31" s="38"/>
      <c r="D31" s="164"/>
      <c r="E31" s="38"/>
      <c r="F31" s="164"/>
      <c r="G31" s="38"/>
      <c r="H31" s="15"/>
      <c r="I31" s="15"/>
      <c r="J31" s="15"/>
      <c r="K31" s="15"/>
      <c r="L31" s="13"/>
      <c r="M31" s="11"/>
      <c r="N31" s="11"/>
      <c r="O31" s="7"/>
      <c r="P31" s="7"/>
      <c r="Q31" s="7"/>
      <c r="R31" s="7"/>
      <c r="S31" s="7"/>
    </row>
    <row r="32" spans="1:21" s="7" customFormat="1" ht="13" customHeight="1" x14ac:dyDescent="0.2">
      <c r="A32" s="42"/>
      <c r="G32" s="43" t="s">
        <v>85</v>
      </c>
      <c r="J32" s="167"/>
      <c r="K32" s="167"/>
    </row>
    <row r="35" spans="1:13" s="18" customFormat="1" ht="20.149999999999999" customHeight="1" x14ac:dyDescent="0.2">
      <c r="A35" s="3" t="s">
        <v>95</v>
      </c>
      <c r="B35" s="4"/>
      <c r="C35" s="4"/>
      <c r="D35" s="4"/>
      <c r="E35" s="4"/>
      <c r="F35" s="5"/>
      <c r="G35" s="5"/>
      <c r="H35" s="6"/>
      <c r="I35" s="6"/>
      <c r="J35" s="5"/>
      <c r="K35" s="6"/>
      <c r="L35" s="6"/>
      <c r="M35" s="5"/>
    </row>
    <row r="36" spans="1:13" s="18" customFormat="1" ht="13" customHeight="1" x14ac:dyDescent="0.2">
      <c r="A36" s="167"/>
      <c r="B36" s="167" t="s">
        <v>87</v>
      </c>
      <c r="C36" s="167"/>
      <c r="D36" s="167"/>
      <c r="E36" s="7"/>
      <c r="F36" s="43"/>
      <c r="G36" s="11"/>
      <c r="H36" s="9"/>
      <c r="I36" s="10" t="s">
        <v>96</v>
      </c>
    </row>
    <row r="37" spans="1:13" s="18" customFormat="1" ht="13" customHeight="1" x14ac:dyDescent="0.2">
      <c r="A37" s="335" t="s">
        <v>89</v>
      </c>
      <c r="B37" s="344" t="s">
        <v>97</v>
      </c>
      <c r="C37" s="348"/>
      <c r="D37" s="348"/>
      <c r="E37" s="348"/>
      <c r="F37" s="348"/>
      <c r="G37" s="345"/>
      <c r="H37" s="344" t="s">
        <v>98</v>
      </c>
      <c r="I37" s="348"/>
    </row>
    <row r="38" spans="1:13" s="18" customFormat="1" ht="13" customHeight="1" x14ac:dyDescent="0.2">
      <c r="A38" s="378"/>
      <c r="B38" s="338" t="s">
        <v>99</v>
      </c>
      <c r="C38" s="382" t="s">
        <v>61</v>
      </c>
      <c r="D38" s="338" t="s">
        <v>100</v>
      </c>
      <c r="E38" s="382" t="s">
        <v>62</v>
      </c>
      <c r="F38" s="338" t="s">
        <v>101</v>
      </c>
      <c r="G38" s="338" t="s">
        <v>62</v>
      </c>
      <c r="H38" s="385" t="s">
        <v>102</v>
      </c>
      <c r="I38" s="346" t="s">
        <v>62</v>
      </c>
    </row>
    <row r="39" spans="1:13" s="18" customFormat="1" ht="13" customHeight="1" x14ac:dyDescent="0.2">
      <c r="A39" s="337"/>
      <c r="B39" s="339"/>
      <c r="C39" s="383"/>
      <c r="D39" s="339"/>
      <c r="E39" s="384"/>
      <c r="F39" s="339"/>
      <c r="G39" s="383"/>
      <c r="H39" s="386"/>
      <c r="I39" s="387"/>
    </row>
    <row r="40" spans="1:13" s="18" customFormat="1" ht="6" customHeight="1" x14ac:dyDescent="0.2">
      <c r="A40" s="154"/>
      <c r="B40" s="11"/>
      <c r="C40" s="11"/>
      <c r="D40" s="11"/>
      <c r="E40" s="11"/>
      <c r="F40" s="11"/>
      <c r="G40" s="11"/>
      <c r="H40" s="11"/>
      <c r="I40" s="11"/>
    </row>
    <row r="41" spans="1:13" s="18" customFormat="1" ht="13" customHeight="1" x14ac:dyDescent="0.2">
      <c r="A41" s="271" t="s">
        <v>311</v>
      </c>
      <c r="B41" s="166">
        <v>668835</v>
      </c>
      <c r="C41" s="14">
        <v>18.7</v>
      </c>
      <c r="D41" s="166">
        <v>742951</v>
      </c>
      <c r="E41" s="14">
        <v>20.8</v>
      </c>
      <c r="F41" s="166">
        <v>368927</v>
      </c>
      <c r="G41" s="14">
        <v>10.4</v>
      </c>
      <c r="H41" s="166">
        <v>810050</v>
      </c>
      <c r="I41" s="14">
        <v>22.7</v>
      </c>
    </row>
    <row r="42" spans="1:13" s="18" customFormat="1" ht="13" customHeight="1" x14ac:dyDescent="0.2">
      <c r="A42" s="163">
        <v>27</v>
      </c>
      <c r="B42" s="166">
        <v>659216</v>
      </c>
      <c r="C42" s="14">
        <v>18.3</v>
      </c>
      <c r="D42" s="166">
        <v>787607</v>
      </c>
      <c r="E42" s="14">
        <v>21.9</v>
      </c>
      <c r="F42" s="166">
        <v>368504</v>
      </c>
      <c r="G42" s="14">
        <v>10.3</v>
      </c>
      <c r="H42" s="166">
        <v>848239</v>
      </c>
      <c r="I42" s="14">
        <v>23.6</v>
      </c>
    </row>
    <row r="43" spans="1:13" s="18" customFormat="1" ht="13" customHeight="1" x14ac:dyDescent="0.2">
      <c r="A43" s="163">
        <v>28</v>
      </c>
      <c r="B43" s="166">
        <v>616354</v>
      </c>
      <c r="C43" s="14">
        <v>17.3</v>
      </c>
      <c r="D43" s="166">
        <v>827078</v>
      </c>
      <c r="E43" s="14">
        <v>23.3</v>
      </c>
      <c r="F43" s="166">
        <v>363641</v>
      </c>
      <c r="G43" s="14">
        <v>10.3</v>
      </c>
      <c r="H43" s="166">
        <v>903646</v>
      </c>
      <c r="I43" s="14">
        <v>25.4</v>
      </c>
    </row>
    <row r="44" spans="1:13" s="18" customFormat="1" ht="13" customHeight="1" x14ac:dyDescent="0.2">
      <c r="A44" s="163">
        <v>29</v>
      </c>
      <c r="B44" s="166">
        <v>536569</v>
      </c>
      <c r="C44" s="14">
        <v>15</v>
      </c>
      <c r="D44" s="166">
        <v>851403</v>
      </c>
      <c r="E44" s="14">
        <v>23.8</v>
      </c>
      <c r="F44" s="166">
        <v>343864</v>
      </c>
      <c r="G44" s="14">
        <v>9.6</v>
      </c>
      <c r="H44" s="166">
        <v>905270</v>
      </c>
      <c r="I44" s="14">
        <v>25.4</v>
      </c>
    </row>
    <row r="45" spans="1:13" s="18" customFormat="1" ht="13" customHeight="1" x14ac:dyDescent="0.2">
      <c r="A45" s="163">
        <v>30</v>
      </c>
      <c r="B45" s="166">
        <v>526056</v>
      </c>
      <c r="C45" s="14">
        <v>15.3</v>
      </c>
      <c r="D45" s="166">
        <v>850522</v>
      </c>
      <c r="E45" s="14">
        <v>24.7</v>
      </c>
      <c r="F45" s="166">
        <v>339095</v>
      </c>
      <c r="G45" s="14">
        <v>9.8000000000000007</v>
      </c>
      <c r="H45" s="166">
        <v>982016</v>
      </c>
      <c r="I45" s="14">
        <v>28.5</v>
      </c>
    </row>
    <row r="46" spans="1:13" s="18" customFormat="1" ht="13" customHeight="1" x14ac:dyDescent="0.2">
      <c r="A46" s="163" t="s">
        <v>257</v>
      </c>
      <c r="B46" s="166">
        <v>511304</v>
      </c>
      <c r="C46" s="14">
        <v>13.8</v>
      </c>
      <c r="D46" s="166">
        <v>871187</v>
      </c>
      <c r="E46" s="14">
        <v>23.5</v>
      </c>
      <c r="F46" s="166">
        <v>346762</v>
      </c>
      <c r="G46" s="14">
        <v>9.4</v>
      </c>
      <c r="H46" s="166">
        <v>1048581</v>
      </c>
      <c r="I46" s="14">
        <v>28.3</v>
      </c>
    </row>
    <row r="47" spans="1:13" s="18" customFormat="1" ht="13" customHeight="1" x14ac:dyDescent="0.2">
      <c r="A47" s="191">
        <v>2</v>
      </c>
      <c r="B47" s="201">
        <v>644537</v>
      </c>
      <c r="C47" s="14">
        <v>12.8</v>
      </c>
      <c r="D47" s="201">
        <v>918077</v>
      </c>
      <c r="E47" s="14">
        <v>18.3</v>
      </c>
      <c r="F47" s="201">
        <v>349725</v>
      </c>
      <c r="G47" s="14">
        <v>7</v>
      </c>
      <c r="H47" s="201">
        <v>2108486</v>
      </c>
      <c r="I47" s="14">
        <v>42</v>
      </c>
    </row>
    <row r="48" spans="1:13" s="18" customFormat="1" ht="13" customHeight="1" x14ac:dyDescent="0.2">
      <c r="A48" s="222">
        <v>3</v>
      </c>
      <c r="B48" s="249">
        <v>652545</v>
      </c>
      <c r="C48" s="14">
        <v>15.8</v>
      </c>
      <c r="D48" s="249">
        <v>1172666</v>
      </c>
      <c r="E48" s="14">
        <v>28.5</v>
      </c>
      <c r="F48" s="249">
        <v>362934</v>
      </c>
      <c r="G48" s="14">
        <v>8.8000000000000007</v>
      </c>
      <c r="H48" s="249">
        <v>1092245</v>
      </c>
      <c r="I48" s="14">
        <v>26.5</v>
      </c>
    </row>
    <row r="49" spans="1:11" s="18" customFormat="1" ht="13" customHeight="1" x14ac:dyDescent="0.2">
      <c r="A49" s="241">
        <v>4</v>
      </c>
      <c r="B49" s="257">
        <v>656370</v>
      </c>
      <c r="C49" s="258">
        <v>16.2</v>
      </c>
      <c r="D49" s="257">
        <v>1053200</v>
      </c>
      <c r="E49" s="258">
        <v>26</v>
      </c>
      <c r="F49" s="257">
        <v>372581</v>
      </c>
      <c r="G49" s="258">
        <v>9.1999999999999993</v>
      </c>
      <c r="H49" s="257">
        <v>1152061</v>
      </c>
      <c r="I49" s="258">
        <v>28.4</v>
      </c>
    </row>
    <row r="50" spans="1:11" s="18" customFormat="1" ht="13" customHeight="1" x14ac:dyDescent="0.2">
      <c r="A50" s="271">
        <v>5</v>
      </c>
      <c r="B50" s="295">
        <v>633882</v>
      </c>
      <c r="C50" s="258">
        <v>14.8</v>
      </c>
      <c r="D50" s="295">
        <v>1106311</v>
      </c>
      <c r="E50" s="258">
        <v>25.8</v>
      </c>
      <c r="F50" s="295">
        <v>373644</v>
      </c>
      <c r="G50" s="258">
        <v>8.6999999999999993</v>
      </c>
      <c r="H50" s="295">
        <v>1146210</v>
      </c>
      <c r="I50" s="258">
        <v>26.7</v>
      </c>
    </row>
    <row r="51" spans="1:11" ht="6" customHeight="1" x14ac:dyDescent="0.2">
      <c r="A51" s="153"/>
      <c r="B51" s="250"/>
      <c r="C51" s="38"/>
      <c r="D51" s="250"/>
      <c r="E51" s="38"/>
      <c r="F51" s="250"/>
      <c r="G51" s="38"/>
      <c r="H51" s="250"/>
      <c r="I51" s="38"/>
      <c r="J51" s="151"/>
      <c r="K51" s="151"/>
    </row>
    <row r="52" spans="1:11" ht="13" customHeight="1" x14ac:dyDescent="0.2">
      <c r="A52" s="39"/>
      <c r="B52" s="40"/>
      <c r="C52" s="253"/>
      <c r="D52" s="253"/>
      <c r="E52" s="253"/>
      <c r="F52" s="16"/>
      <c r="G52" s="253"/>
      <c r="H52" s="253"/>
      <c r="I52" s="253"/>
      <c r="J52" s="151"/>
      <c r="K52" s="151"/>
    </row>
    <row r="53" spans="1:11" ht="13" customHeight="1" x14ac:dyDescent="0.2">
      <c r="A53" s="335" t="s">
        <v>89</v>
      </c>
      <c r="B53" s="344" t="s">
        <v>103</v>
      </c>
      <c r="C53" s="348"/>
      <c r="D53" s="348"/>
      <c r="E53" s="345"/>
      <c r="F53" s="344" t="s">
        <v>320</v>
      </c>
      <c r="G53" s="348"/>
      <c r="J53" s="151"/>
      <c r="K53" s="151"/>
    </row>
    <row r="54" spans="1:11" ht="13" customHeight="1" x14ac:dyDescent="0.2">
      <c r="A54" s="378"/>
      <c r="B54" s="392" t="s">
        <v>104</v>
      </c>
      <c r="C54" s="382" t="s">
        <v>61</v>
      </c>
      <c r="D54" s="392" t="s">
        <v>105</v>
      </c>
      <c r="E54" s="382" t="s">
        <v>62</v>
      </c>
      <c r="F54" s="388" t="s">
        <v>321</v>
      </c>
      <c r="G54" s="390" t="s">
        <v>62</v>
      </c>
      <c r="J54" s="151"/>
      <c r="K54" s="151"/>
    </row>
    <row r="55" spans="1:11" ht="13" customHeight="1" x14ac:dyDescent="0.2">
      <c r="A55" s="337"/>
      <c r="B55" s="389"/>
      <c r="C55" s="383"/>
      <c r="D55" s="389"/>
      <c r="E55" s="384"/>
      <c r="F55" s="389"/>
      <c r="G55" s="391"/>
      <c r="J55" s="151"/>
      <c r="K55" s="151"/>
    </row>
    <row r="56" spans="1:11" ht="6" customHeight="1" x14ac:dyDescent="0.2">
      <c r="A56" s="154"/>
      <c r="B56" s="296"/>
      <c r="C56" s="296"/>
      <c r="D56" s="296"/>
      <c r="E56" s="296"/>
      <c r="F56" s="263"/>
      <c r="G56" s="263"/>
      <c r="J56" s="151"/>
      <c r="K56" s="151"/>
    </row>
    <row r="57" spans="1:11" ht="13" customHeight="1" x14ac:dyDescent="0.2">
      <c r="A57" s="271" t="s">
        <v>311</v>
      </c>
      <c r="B57" s="298">
        <v>521127</v>
      </c>
      <c r="C57" s="44">
        <v>14.7</v>
      </c>
      <c r="D57" s="298">
        <v>476</v>
      </c>
      <c r="E57" s="45">
        <v>0</v>
      </c>
      <c r="F57" s="295">
        <v>454823</v>
      </c>
      <c r="G57" s="259">
        <v>12.7</v>
      </c>
      <c r="J57" s="151"/>
      <c r="K57" s="151"/>
    </row>
    <row r="58" spans="1:11" ht="13" customHeight="1" x14ac:dyDescent="0.2">
      <c r="A58" s="163">
        <v>27</v>
      </c>
      <c r="B58" s="298">
        <v>457601</v>
      </c>
      <c r="C58" s="44">
        <v>12.7</v>
      </c>
      <c r="D58" s="298">
        <v>502</v>
      </c>
      <c r="E58" s="45">
        <v>0</v>
      </c>
      <c r="F58" s="295">
        <v>476000</v>
      </c>
      <c r="G58" s="259">
        <v>13.2</v>
      </c>
      <c r="J58" s="151"/>
      <c r="K58" s="151"/>
    </row>
    <row r="59" spans="1:11" ht="13" customHeight="1" x14ac:dyDescent="0.2">
      <c r="A59" s="163">
        <v>28</v>
      </c>
      <c r="B59" s="298">
        <v>377456</v>
      </c>
      <c r="C59" s="44">
        <v>10.6</v>
      </c>
      <c r="D59" s="298">
        <v>57</v>
      </c>
      <c r="E59" s="45">
        <v>0</v>
      </c>
      <c r="F59" s="295">
        <v>464241</v>
      </c>
      <c r="G59" s="259">
        <v>13.1</v>
      </c>
      <c r="J59" s="151"/>
      <c r="K59" s="151"/>
    </row>
    <row r="60" spans="1:11" ht="13" customHeight="1" x14ac:dyDescent="0.2">
      <c r="A60" s="163">
        <v>29</v>
      </c>
      <c r="B60" s="298">
        <v>455663</v>
      </c>
      <c r="C60" s="44">
        <v>12.8</v>
      </c>
      <c r="D60" s="298">
        <v>135</v>
      </c>
      <c r="E60" s="45">
        <v>0</v>
      </c>
      <c r="F60" s="295">
        <v>480230</v>
      </c>
      <c r="G60" s="259">
        <v>13.4</v>
      </c>
      <c r="J60" s="151"/>
      <c r="K60" s="151"/>
    </row>
    <row r="61" spans="1:11" ht="13" customHeight="1" x14ac:dyDescent="0.2">
      <c r="A61" s="163">
        <v>30</v>
      </c>
      <c r="B61" s="298">
        <v>352466</v>
      </c>
      <c r="C61" s="44">
        <v>10.3</v>
      </c>
      <c r="D61" s="298">
        <v>69</v>
      </c>
      <c r="E61" s="45">
        <v>0</v>
      </c>
      <c r="F61" s="295">
        <v>392467</v>
      </c>
      <c r="G61" s="259">
        <v>11.4</v>
      </c>
      <c r="J61" s="151"/>
      <c r="K61" s="151"/>
    </row>
    <row r="62" spans="1:11" ht="13" customHeight="1" x14ac:dyDescent="0.2">
      <c r="A62" s="163" t="s">
        <v>257</v>
      </c>
      <c r="B62" s="298">
        <v>503093</v>
      </c>
      <c r="C62" s="44">
        <v>13.6</v>
      </c>
      <c r="D62" s="298">
        <v>18509</v>
      </c>
      <c r="E62" s="45">
        <v>0.5</v>
      </c>
      <c r="F62" s="295">
        <v>403909</v>
      </c>
      <c r="G62" s="259">
        <v>10.9</v>
      </c>
      <c r="J62" s="151"/>
      <c r="K62" s="151"/>
    </row>
    <row r="63" spans="1:11" ht="13" customHeight="1" x14ac:dyDescent="0.2">
      <c r="A63" s="191">
        <v>2</v>
      </c>
      <c r="B63" s="298">
        <v>465133</v>
      </c>
      <c r="C63" s="44">
        <v>9.3000000000000007</v>
      </c>
      <c r="D63" s="298">
        <v>19801</v>
      </c>
      <c r="E63" s="45">
        <v>0.4</v>
      </c>
      <c r="F63" s="295">
        <v>516060</v>
      </c>
      <c r="G63" s="259">
        <v>10.199999999999999</v>
      </c>
      <c r="J63" s="151"/>
      <c r="K63" s="151"/>
    </row>
    <row r="64" spans="1:11" ht="13" customHeight="1" x14ac:dyDescent="0.2">
      <c r="A64" s="222">
        <v>3</v>
      </c>
      <c r="B64" s="298">
        <v>352615</v>
      </c>
      <c r="C64" s="44">
        <v>8.6</v>
      </c>
      <c r="D64" s="298">
        <v>1144</v>
      </c>
      <c r="E64" s="45">
        <v>0</v>
      </c>
      <c r="F64" s="295">
        <v>484745</v>
      </c>
      <c r="G64" s="259">
        <v>11.8</v>
      </c>
      <c r="J64" s="151"/>
      <c r="K64" s="151"/>
    </row>
    <row r="65" spans="1:11" ht="13" customHeight="1" x14ac:dyDescent="0.2">
      <c r="A65" s="241">
        <v>4</v>
      </c>
      <c r="B65" s="295">
        <v>334125</v>
      </c>
      <c r="C65" s="259">
        <v>8.1999999999999993</v>
      </c>
      <c r="D65" s="295">
        <v>1565</v>
      </c>
      <c r="E65" s="260">
        <v>0</v>
      </c>
      <c r="F65" s="295">
        <v>486786</v>
      </c>
      <c r="G65" s="259">
        <v>12</v>
      </c>
      <c r="J65" s="151"/>
      <c r="K65" s="151"/>
    </row>
    <row r="66" spans="1:11" ht="13" customHeight="1" x14ac:dyDescent="0.2">
      <c r="A66" s="271">
        <v>5</v>
      </c>
      <c r="B66" s="295">
        <v>470140</v>
      </c>
      <c r="C66" s="259">
        <v>11</v>
      </c>
      <c r="D66" s="295">
        <v>3325</v>
      </c>
      <c r="E66" s="260">
        <v>0.1</v>
      </c>
      <c r="F66" s="295">
        <v>556823</v>
      </c>
      <c r="G66" s="259">
        <v>12.9</v>
      </c>
      <c r="J66" s="151"/>
      <c r="K66" s="151"/>
    </row>
    <row r="67" spans="1:11" ht="6" customHeight="1" x14ac:dyDescent="0.2">
      <c r="A67" s="153"/>
      <c r="B67" s="164"/>
      <c r="C67" s="122"/>
      <c r="D67" s="164"/>
      <c r="E67" s="123"/>
      <c r="F67" s="304"/>
      <c r="G67" s="305"/>
      <c r="H67" s="298"/>
      <c r="I67" s="14"/>
      <c r="J67" s="151"/>
      <c r="K67" s="151"/>
    </row>
    <row r="68" spans="1:11" ht="13" customHeight="1" x14ac:dyDescent="0.2">
      <c r="A68" s="18"/>
      <c r="B68" s="29"/>
      <c r="C68" s="18"/>
      <c r="D68" s="18"/>
      <c r="E68" s="18"/>
      <c r="F68" s="18"/>
      <c r="G68" s="35" t="s">
        <v>85</v>
      </c>
      <c r="H68" s="7"/>
      <c r="I68" s="43"/>
      <c r="J68" s="151"/>
      <c r="K68" s="151"/>
    </row>
  </sheetData>
  <mergeCells count="25">
    <mergeCell ref="F53:G53"/>
    <mergeCell ref="F54:F55"/>
    <mergeCell ref="G54:G55"/>
    <mergeCell ref="A53:A55"/>
    <mergeCell ref="B53:E53"/>
    <mergeCell ref="B54:B55"/>
    <mergeCell ref="C54:C55"/>
    <mergeCell ref="D54:D55"/>
    <mergeCell ref="E54:E55"/>
    <mergeCell ref="H37:I37"/>
    <mergeCell ref="B38:B39"/>
    <mergeCell ref="C38:C39"/>
    <mergeCell ref="D38:D39"/>
    <mergeCell ref="E38:E39"/>
    <mergeCell ref="F38:F39"/>
    <mergeCell ref="G38:G39"/>
    <mergeCell ref="H38:H39"/>
    <mergeCell ref="I38:I39"/>
    <mergeCell ref="A37:A39"/>
    <mergeCell ref="B37:G37"/>
    <mergeCell ref="A3:A4"/>
    <mergeCell ref="B3:E3"/>
    <mergeCell ref="F3:G3"/>
    <mergeCell ref="A18:A19"/>
    <mergeCell ref="B18:G18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6" firstPageNumber="111" orientation="portrait" useFirstPageNumber="1" horizontalDpi="400" verticalDpi="400" r:id="rId1"/>
  <headerFooter scaleWithDoc="0" alignWithMargins="0">
    <oddHeader>&amp;C&amp;12P　行財政・市議会</oddHeader>
    <oddFooter>&amp;C&amp;12&amp;P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5993-6E28-4836-A49F-EE0416CD54FC}">
  <sheetPr>
    <pageSetUpPr fitToPage="1"/>
  </sheetPr>
  <dimension ref="A1:Q54"/>
  <sheetViews>
    <sheetView zoomScale="90" zoomScaleNormal="90" zoomScaleSheetLayoutView="85" workbookViewId="0"/>
  </sheetViews>
  <sheetFormatPr defaultColWidth="9.09765625" defaultRowHeight="12" x14ac:dyDescent="0.2"/>
  <cols>
    <col min="1" max="1" width="12.69921875" style="311" customWidth="1"/>
    <col min="2" max="2" width="5.09765625" style="311" customWidth="1"/>
    <col min="3" max="4" width="14.69921875" style="325" customWidth="1"/>
    <col min="5" max="7" width="14.69921875" style="311" customWidth="1"/>
    <col min="8" max="8" width="15.3984375" style="325" customWidth="1"/>
    <col min="9" max="9" width="15.59765625" style="325" bestFit="1" customWidth="1"/>
    <col min="10" max="10" width="10.69921875" style="311" customWidth="1"/>
    <col min="11" max="11" width="2.69921875" style="311" customWidth="1"/>
    <col min="12" max="13" width="11.296875" style="311" customWidth="1"/>
    <col min="14" max="14" width="10.296875" style="311" customWidth="1"/>
    <col min="15" max="15" width="7.3984375" style="311" customWidth="1"/>
    <col min="16" max="17" width="7.296875" style="311" customWidth="1"/>
    <col min="18" max="18" width="11.69921875" style="311" customWidth="1"/>
    <col min="19" max="19" width="9.09765625" style="311"/>
    <col min="20" max="21" width="10.296875" style="311" bestFit="1" customWidth="1"/>
    <col min="22" max="16384" width="9.09765625" style="311"/>
  </cols>
  <sheetData>
    <row r="1" spans="1:17" ht="19.899999999999999" customHeight="1" x14ac:dyDescent="0.2">
      <c r="A1" s="306" t="s">
        <v>106</v>
      </c>
      <c r="B1" s="307"/>
      <c r="C1" s="308"/>
      <c r="D1" s="308"/>
      <c r="E1" s="309"/>
      <c r="F1" s="309"/>
      <c r="G1" s="309"/>
      <c r="H1" s="308"/>
      <c r="I1" s="308"/>
      <c r="J1" s="310"/>
      <c r="K1" s="310"/>
      <c r="L1" s="310"/>
      <c r="M1" s="310"/>
      <c r="N1" s="310"/>
      <c r="O1" s="310"/>
      <c r="P1" s="310"/>
      <c r="Q1" s="310"/>
    </row>
    <row r="2" spans="1:17" ht="17.149999999999999" customHeight="1" x14ac:dyDescent="0.2">
      <c r="A2" s="312"/>
      <c r="B2" s="312"/>
      <c r="C2" s="313" t="s">
        <v>107</v>
      </c>
      <c r="D2" s="312"/>
      <c r="E2" s="314"/>
      <c r="F2" s="315"/>
      <c r="G2" s="316" t="s">
        <v>108</v>
      </c>
      <c r="H2" s="312"/>
      <c r="I2" s="312"/>
      <c r="J2" s="310"/>
      <c r="K2" s="310"/>
      <c r="L2" s="310"/>
      <c r="M2" s="310"/>
      <c r="N2" s="310"/>
      <c r="O2" s="310"/>
      <c r="P2" s="310"/>
      <c r="Q2" s="310"/>
    </row>
    <row r="3" spans="1:17" ht="12.65" customHeight="1" x14ac:dyDescent="0.2">
      <c r="A3" s="394" t="s">
        <v>109</v>
      </c>
      <c r="B3" s="395"/>
      <c r="C3" s="317" t="s">
        <v>309</v>
      </c>
      <c r="D3" s="317">
        <v>27</v>
      </c>
      <c r="E3" s="317">
        <v>28</v>
      </c>
      <c r="F3" s="317">
        <v>29</v>
      </c>
      <c r="G3" s="317">
        <v>30</v>
      </c>
      <c r="H3" s="311"/>
      <c r="I3" s="311"/>
    </row>
    <row r="4" spans="1:17" ht="7" customHeight="1" x14ac:dyDescent="0.2">
      <c r="A4" s="263"/>
      <c r="B4" s="292"/>
      <c r="C4" s="263"/>
      <c r="D4" s="263"/>
      <c r="E4" s="263"/>
      <c r="F4" s="34"/>
      <c r="G4" s="34"/>
      <c r="H4" s="311"/>
      <c r="I4" s="311"/>
    </row>
    <row r="5" spans="1:17" ht="13.9" customHeight="1" x14ac:dyDescent="0.2">
      <c r="A5" s="393" t="s">
        <v>110</v>
      </c>
      <c r="B5" s="292" t="s">
        <v>47</v>
      </c>
      <c r="C5" s="236">
        <v>12865744966</v>
      </c>
      <c r="D5" s="49">
        <v>14344596797</v>
      </c>
      <c r="E5" s="50">
        <v>14075218692</v>
      </c>
      <c r="F5" s="50">
        <v>13608195916</v>
      </c>
      <c r="G5" s="50">
        <v>11868388419</v>
      </c>
      <c r="H5" s="311"/>
      <c r="I5" s="311"/>
    </row>
    <row r="6" spans="1:17" ht="13.9" customHeight="1" x14ac:dyDescent="0.2">
      <c r="A6" s="393"/>
      <c r="B6" s="292" t="s">
        <v>48</v>
      </c>
      <c r="C6" s="236">
        <v>12608057812</v>
      </c>
      <c r="D6" s="49">
        <v>14039459746</v>
      </c>
      <c r="E6" s="50">
        <v>13832756702</v>
      </c>
      <c r="F6" s="50">
        <v>13222950377</v>
      </c>
      <c r="G6" s="50">
        <v>11634320345</v>
      </c>
      <c r="H6" s="311"/>
      <c r="I6" s="311"/>
    </row>
    <row r="7" spans="1:17" ht="7" customHeight="1" x14ac:dyDescent="0.2">
      <c r="A7" s="101"/>
      <c r="B7" s="292"/>
      <c r="C7" s="236"/>
      <c r="D7" s="51"/>
      <c r="E7" s="51"/>
      <c r="F7" s="51"/>
      <c r="G7" s="51"/>
      <c r="H7" s="311"/>
      <c r="I7" s="311"/>
    </row>
    <row r="8" spans="1:17" ht="13.5" customHeight="1" x14ac:dyDescent="0.2">
      <c r="A8" s="393" t="s">
        <v>112</v>
      </c>
      <c r="B8" s="292" t="s">
        <v>47</v>
      </c>
      <c r="C8" s="236">
        <v>6948035180</v>
      </c>
      <c r="D8" s="50">
        <v>7037768524</v>
      </c>
      <c r="E8" s="50">
        <v>7161492834</v>
      </c>
      <c r="F8" s="50">
        <v>7468076851</v>
      </c>
      <c r="G8" s="50">
        <v>7670301517</v>
      </c>
      <c r="H8" s="311"/>
      <c r="I8" s="311"/>
    </row>
    <row r="9" spans="1:17" ht="12.75" customHeight="1" x14ac:dyDescent="0.2">
      <c r="A9" s="393"/>
      <c r="B9" s="292" t="s">
        <v>48</v>
      </c>
      <c r="C9" s="236">
        <v>6763576426</v>
      </c>
      <c r="D9" s="50">
        <v>6886322949</v>
      </c>
      <c r="E9" s="50">
        <v>6951706428</v>
      </c>
      <c r="F9" s="50">
        <v>7213620704</v>
      </c>
      <c r="G9" s="50">
        <v>7398629936</v>
      </c>
      <c r="H9" s="311"/>
      <c r="I9" s="311"/>
    </row>
    <row r="10" spans="1:17" ht="7" customHeight="1" x14ac:dyDescent="0.2">
      <c r="A10" s="101"/>
      <c r="B10" s="292"/>
      <c r="C10" s="236"/>
      <c r="D10" s="51"/>
      <c r="E10" s="51"/>
      <c r="F10" s="51"/>
      <c r="G10" s="51"/>
      <c r="H10" s="311"/>
      <c r="I10" s="311"/>
    </row>
    <row r="11" spans="1:17" ht="13.9" customHeight="1" x14ac:dyDescent="0.2">
      <c r="A11" s="393" t="s">
        <v>113</v>
      </c>
      <c r="B11" s="292" t="s">
        <v>47</v>
      </c>
      <c r="C11" s="236">
        <v>10217008</v>
      </c>
      <c r="D11" s="52">
        <v>10348892</v>
      </c>
      <c r="E11" s="52">
        <v>12210792</v>
      </c>
      <c r="F11" s="52">
        <v>13702099</v>
      </c>
      <c r="G11" s="52">
        <v>15625108</v>
      </c>
      <c r="H11" s="311"/>
      <c r="I11" s="311"/>
    </row>
    <row r="12" spans="1:17" ht="13.9" customHeight="1" x14ac:dyDescent="0.2">
      <c r="A12" s="393"/>
      <c r="B12" s="292" t="s">
        <v>48</v>
      </c>
      <c r="C12" s="236">
        <v>5734754</v>
      </c>
      <c r="D12" s="52">
        <v>3583853</v>
      </c>
      <c r="E12" s="52">
        <v>3936889</v>
      </c>
      <c r="F12" s="52">
        <v>5315921</v>
      </c>
      <c r="G12" s="52">
        <v>4220242</v>
      </c>
      <c r="H12" s="311"/>
      <c r="I12" s="311"/>
    </row>
    <row r="13" spans="1:17" ht="7" customHeight="1" x14ac:dyDescent="0.2">
      <c r="A13" s="101"/>
      <c r="B13" s="292"/>
      <c r="C13" s="236"/>
      <c r="D13" s="51"/>
      <c r="E13" s="51"/>
      <c r="F13" s="51"/>
      <c r="G13" s="51"/>
      <c r="H13" s="311"/>
      <c r="I13" s="311"/>
    </row>
    <row r="14" spans="1:17" ht="13.9" customHeight="1" x14ac:dyDescent="0.2">
      <c r="A14" s="393" t="s">
        <v>114</v>
      </c>
      <c r="B14" s="292" t="s">
        <v>47</v>
      </c>
      <c r="C14" s="236">
        <v>3041688997</v>
      </c>
      <c r="D14" s="50">
        <v>3195453736</v>
      </c>
      <c r="E14" s="50">
        <v>3281992917</v>
      </c>
      <c r="F14" s="50">
        <v>3280007646</v>
      </c>
      <c r="G14" s="50" t="s">
        <v>111</v>
      </c>
      <c r="H14" s="311"/>
      <c r="I14" s="311"/>
    </row>
    <row r="15" spans="1:17" ht="13.9" customHeight="1" x14ac:dyDescent="0.2">
      <c r="A15" s="393"/>
      <c r="B15" s="292" t="s">
        <v>48</v>
      </c>
      <c r="C15" s="236">
        <v>3004580239</v>
      </c>
      <c r="D15" s="50">
        <v>3160047472</v>
      </c>
      <c r="E15" s="50">
        <v>3216116677</v>
      </c>
      <c r="F15" s="50">
        <v>3088110828</v>
      </c>
      <c r="G15" s="50" t="s">
        <v>111</v>
      </c>
      <c r="H15" s="311"/>
      <c r="I15" s="311"/>
    </row>
    <row r="16" spans="1:17" ht="7" customHeight="1" x14ac:dyDescent="0.2">
      <c r="A16" s="101"/>
      <c r="B16" s="292"/>
      <c r="C16" s="236"/>
      <c r="D16" s="51"/>
      <c r="E16" s="51"/>
      <c r="F16" s="51"/>
      <c r="G16" s="51"/>
      <c r="H16" s="311"/>
      <c r="I16" s="311"/>
    </row>
    <row r="17" spans="1:17" ht="13.9" customHeight="1" x14ac:dyDescent="0.2">
      <c r="A17" s="393" t="s">
        <v>115</v>
      </c>
      <c r="B17" s="292" t="s">
        <v>47</v>
      </c>
      <c r="C17" s="236">
        <v>3108481</v>
      </c>
      <c r="D17" s="51" t="s">
        <v>111</v>
      </c>
      <c r="E17" s="236" t="s">
        <v>111</v>
      </c>
      <c r="F17" s="236" t="s">
        <v>111</v>
      </c>
      <c r="G17" s="236" t="s">
        <v>111</v>
      </c>
      <c r="H17" s="311"/>
      <c r="I17" s="311"/>
    </row>
    <row r="18" spans="1:17" ht="13.9" customHeight="1" x14ac:dyDescent="0.2">
      <c r="A18" s="393"/>
      <c r="B18" s="292" t="s">
        <v>48</v>
      </c>
      <c r="C18" s="236">
        <v>3108481</v>
      </c>
      <c r="D18" s="51" t="s">
        <v>111</v>
      </c>
      <c r="E18" s="236" t="s">
        <v>111</v>
      </c>
      <c r="F18" s="236" t="s">
        <v>111</v>
      </c>
      <c r="G18" s="236" t="s">
        <v>111</v>
      </c>
      <c r="H18" s="311"/>
      <c r="I18" s="311"/>
    </row>
    <row r="19" spans="1:17" ht="7" customHeight="1" x14ac:dyDescent="0.2">
      <c r="A19" s="101"/>
      <c r="B19" s="292"/>
      <c r="C19" s="236"/>
      <c r="D19" s="51"/>
      <c r="E19" s="51"/>
      <c r="F19" s="51"/>
      <c r="G19" s="51"/>
      <c r="H19" s="311"/>
      <c r="I19" s="311"/>
    </row>
    <row r="20" spans="1:17" ht="13.9" customHeight="1" x14ac:dyDescent="0.2">
      <c r="A20" s="393" t="s">
        <v>116</v>
      </c>
      <c r="B20" s="292" t="s">
        <v>47</v>
      </c>
      <c r="C20" s="236">
        <v>78623964</v>
      </c>
      <c r="D20" s="51">
        <v>65731754</v>
      </c>
      <c r="E20" s="51">
        <v>71967322</v>
      </c>
      <c r="F20" s="51">
        <v>70177861</v>
      </c>
      <c r="G20" s="51">
        <v>63412757</v>
      </c>
      <c r="H20" s="311"/>
      <c r="I20" s="311"/>
    </row>
    <row r="21" spans="1:17" ht="13.9" customHeight="1" x14ac:dyDescent="0.2">
      <c r="A21" s="393"/>
      <c r="B21" s="292" t="s">
        <v>48</v>
      </c>
      <c r="C21" s="236">
        <v>69413367</v>
      </c>
      <c r="D21" s="51">
        <v>53012834</v>
      </c>
      <c r="E21" s="51">
        <v>60206488</v>
      </c>
      <c r="F21" s="51">
        <v>60411333</v>
      </c>
      <c r="G21" s="51">
        <v>54777626</v>
      </c>
      <c r="H21" s="311"/>
      <c r="I21" s="311"/>
    </row>
    <row r="22" spans="1:17" ht="7" customHeight="1" x14ac:dyDescent="0.2">
      <c r="A22" s="101"/>
      <c r="B22" s="292"/>
      <c r="C22" s="236"/>
      <c r="D22" s="51"/>
      <c r="E22" s="51"/>
      <c r="F22" s="51"/>
      <c r="G22" s="51"/>
      <c r="H22" s="311"/>
      <c r="I22" s="311"/>
    </row>
    <row r="23" spans="1:17" ht="13.9" customHeight="1" x14ac:dyDescent="0.2">
      <c r="A23" s="396" t="s">
        <v>117</v>
      </c>
      <c r="B23" s="292" t="s">
        <v>47</v>
      </c>
      <c r="C23" s="254">
        <v>1109654305</v>
      </c>
      <c r="D23" s="50">
        <v>1123990222</v>
      </c>
      <c r="E23" s="50">
        <v>1210699760</v>
      </c>
      <c r="F23" s="50">
        <v>1264704995</v>
      </c>
      <c r="G23" s="50">
        <v>1366066042</v>
      </c>
      <c r="H23" s="311"/>
      <c r="I23" s="311"/>
    </row>
    <row r="24" spans="1:17" ht="13.9" customHeight="1" x14ac:dyDescent="0.2">
      <c r="A24" s="396"/>
      <c r="B24" s="292" t="s">
        <v>48</v>
      </c>
      <c r="C24" s="254">
        <v>1105455776</v>
      </c>
      <c r="D24" s="53">
        <v>1108419054</v>
      </c>
      <c r="E24" s="53">
        <v>1207420549</v>
      </c>
      <c r="F24" s="53">
        <v>1247717327</v>
      </c>
      <c r="G24" s="53">
        <v>1360709111</v>
      </c>
      <c r="H24" s="311"/>
      <c r="I24" s="311"/>
    </row>
    <row r="25" spans="1:17" ht="7" customHeight="1" x14ac:dyDescent="0.2">
      <c r="A25" s="33"/>
      <c r="B25" s="293"/>
      <c r="C25" s="48"/>
      <c r="D25" s="48"/>
      <c r="E25" s="48"/>
      <c r="F25" s="48"/>
      <c r="G25" s="48"/>
      <c r="H25" s="311"/>
      <c r="I25" s="311"/>
    </row>
    <row r="26" spans="1:17" ht="15.65" customHeight="1" x14ac:dyDescent="0.2">
      <c r="A26" s="101"/>
      <c r="B26" s="263"/>
      <c r="C26" s="261"/>
      <c r="D26" s="295"/>
      <c r="E26" s="295"/>
      <c r="F26" s="326"/>
      <c r="G26" s="326"/>
      <c r="H26" s="321"/>
      <c r="I26" s="321"/>
      <c r="J26" s="322"/>
      <c r="K26" s="313"/>
      <c r="L26" s="313"/>
      <c r="M26" s="310"/>
      <c r="N26" s="310"/>
      <c r="O26" s="310"/>
      <c r="P26" s="310"/>
      <c r="Q26" s="310"/>
    </row>
    <row r="27" spans="1:17" ht="12.65" customHeight="1" x14ac:dyDescent="0.2">
      <c r="A27" s="348" t="s">
        <v>109</v>
      </c>
      <c r="B27" s="345"/>
      <c r="C27" s="294" t="s">
        <v>225</v>
      </c>
      <c r="D27" s="294">
        <v>2</v>
      </c>
      <c r="E27" s="294">
        <v>3</v>
      </c>
      <c r="F27" s="294">
        <v>4</v>
      </c>
      <c r="G27" s="294">
        <v>5</v>
      </c>
      <c r="H27" s="311"/>
      <c r="I27" s="311"/>
    </row>
    <row r="28" spans="1:17" ht="7" customHeight="1" x14ac:dyDescent="0.2">
      <c r="A28" s="263"/>
      <c r="B28" s="292"/>
      <c r="C28" s="34"/>
      <c r="D28" s="34"/>
      <c r="E28" s="34"/>
      <c r="F28" s="34"/>
      <c r="G28" s="34"/>
      <c r="H28" s="311"/>
      <c r="I28" s="311"/>
    </row>
    <row r="29" spans="1:17" ht="13.9" customHeight="1" x14ac:dyDescent="0.2">
      <c r="A29" s="393" t="s">
        <v>110</v>
      </c>
      <c r="B29" s="292" t="s">
        <v>47</v>
      </c>
      <c r="C29" s="185">
        <v>11534125244</v>
      </c>
      <c r="D29" s="185">
        <v>11061834682</v>
      </c>
      <c r="E29" s="185">
        <v>11271072304</v>
      </c>
      <c r="F29" s="185">
        <v>10875771302</v>
      </c>
      <c r="G29" s="185">
        <v>10773919079</v>
      </c>
      <c r="H29" s="311"/>
      <c r="I29" s="311"/>
    </row>
    <row r="30" spans="1:17" ht="13.9" customHeight="1" x14ac:dyDescent="0.2">
      <c r="A30" s="393"/>
      <c r="B30" s="292" t="s">
        <v>48</v>
      </c>
      <c r="C30" s="185">
        <v>11435485429</v>
      </c>
      <c r="D30" s="185">
        <v>10922206632</v>
      </c>
      <c r="E30" s="185">
        <v>11150210064</v>
      </c>
      <c r="F30" s="185">
        <v>10846505587</v>
      </c>
      <c r="G30" s="185">
        <v>10698326746</v>
      </c>
      <c r="H30" s="311"/>
      <c r="I30" s="311"/>
    </row>
    <row r="31" spans="1:17" ht="7" customHeight="1" x14ac:dyDescent="0.2">
      <c r="A31" s="327"/>
      <c r="B31" s="297"/>
      <c r="C31" s="51"/>
      <c r="D31" s="51"/>
      <c r="E31" s="51"/>
      <c r="F31" s="51"/>
      <c r="G31" s="51"/>
      <c r="H31" s="311"/>
      <c r="I31" s="311"/>
    </row>
    <row r="32" spans="1:17" ht="13.5" customHeight="1" x14ac:dyDescent="0.2">
      <c r="A32" s="393" t="s">
        <v>112</v>
      </c>
      <c r="B32" s="292" t="s">
        <v>47</v>
      </c>
      <c r="C32" s="185">
        <v>7913510104</v>
      </c>
      <c r="D32" s="185">
        <v>8138745676</v>
      </c>
      <c r="E32" s="185">
        <v>8617283879</v>
      </c>
      <c r="F32" s="185">
        <v>9070103024</v>
      </c>
      <c r="G32" s="185">
        <v>9490384231</v>
      </c>
      <c r="H32" s="311"/>
      <c r="I32" s="311"/>
    </row>
    <row r="33" spans="1:7" s="311" customFormat="1" ht="12.75" customHeight="1" x14ac:dyDescent="0.2">
      <c r="A33" s="393"/>
      <c r="B33" s="292" t="s">
        <v>48</v>
      </c>
      <c r="C33" s="185">
        <v>7764089721</v>
      </c>
      <c r="D33" s="185">
        <v>8097875872</v>
      </c>
      <c r="E33" s="185">
        <v>8404750653</v>
      </c>
      <c r="F33" s="185">
        <v>8756738582</v>
      </c>
      <c r="G33" s="185">
        <v>9096294131</v>
      </c>
    </row>
    <row r="34" spans="1:7" s="311" customFormat="1" ht="7" customHeight="1" x14ac:dyDescent="0.2">
      <c r="A34" s="101"/>
      <c r="B34" s="47"/>
      <c r="C34" s="51"/>
      <c r="D34" s="51"/>
      <c r="E34" s="51"/>
      <c r="F34" s="51"/>
      <c r="G34" s="51"/>
    </row>
    <row r="35" spans="1:7" s="311" customFormat="1" ht="13.9" customHeight="1" x14ac:dyDescent="0.2">
      <c r="A35" s="393" t="s">
        <v>113</v>
      </c>
      <c r="B35" s="292" t="s">
        <v>47</v>
      </c>
      <c r="C35" s="52">
        <v>17038499</v>
      </c>
      <c r="D35" s="52">
        <v>18286250</v>
      </c>
      <c r="E35" s="52">
        <v>18049967</v>
      </c>
      <c r="F35" s="52">
        <v>17190892</v>
      </c>
      <c r="G35" s="52">
        <v>15399508</v>
      </c>
    </row>
    <row r="36" spans="1:7" s="311" customFormat="1" ht="13.9" customHeight="1" x14ac:dyDescent="0.2">
      <c r="A36" s="393"/>
      <c r="B36" s="292" t="s">
        <v>48</v>
      </c>
      <c r="C36" s="52">
        <v>4638674</v>
      </c>
      <c r="D36" s="52">
        <v>5391808</v>
      </c>
      <c r="E36" s="52">
        <v>6484690</v>
      </c>
      <c r="F36" s="52">
        <v>7720584</v>
      </c>
      <c r="G36" s="52">
        <v>6930404</v>
      </c>
    </row>
    <row r="37" spans="1:7" s="311" customFormat="1" ht="7" customHeight="1" x14ac:dyDescent="0.2">
      <c r="A37" s="101"/>
      <c r="B37" s="292"/>
      <c r="C37" s="51"/>
      <c r="D37" s="51"/>
      <c r="E37" s="51"/>
      <c r="F37" s="51"/>
      <c r="G37" s="51"/>
    </row>
    <row r="38" spans="1:7" s="311" customFormat="1" ht="13.9" customHeight="1" x14ac:dyDescent="0.2">
      <c r="A38" s="393" t="s">
        <v>114</v>
      </c>
      <c r="B38" s="292" t="s">
        <v>47</v>
      </c>
      <c r="C38" s="185" t="s">
        <v>111</v>
      </c>
      <c r="D38" s="256" t="s">
        <v>111</v>
      </c>
      <c r="E38" s="256" t="s">
        <v>111</v>
      </c>
      <c r="F38" s="256" t="s">
        <v>111</v>
      </c>
      <c r="G38" s="256" t="s">
        <v>111</v>
      </c>
    </row>
    <row r="39" spans="1:7" s="311" customFormat="1" ht="13.9" customHeight="1" x14ac:dyDescent="0.2">
      <c r="A39" s="393"/>
      <c r="B39" s="292" t="s">
        <v>48</v>
      </c>
      <c r="C39" s="185" t="s">
        <v>111</v>
      </c>
      <c r="D39" s="256" t="s">
        <v>111</v>
      </c>
      <c r="E39" s="256" t="s">
        <v>111</v>
      </c>
      <c r="F39" s="256" t="s">
        <v>111</v>
      </c>
      <c r="G39" s="256" t="s">
        <v>111</v>
      </c>
    </row>
    <row r="40" spans="1:7" s="311" customFormat="1" ht="7" customHeight="1" x14ac:dyDescent="0.2">
      <c r="A40" s="101"/>
      <c r="B40" s="292"/>
      <c r="C40" s="51"/>
      <c r="D40" s="51"/>
      <c r="E40" s="51"/>
      <c r="F40" s="51"/>
      <c r="G40" s="51"/>
    </row>
    <row r="41" spans="1:7" s="311" customFormat="1" ht="13.9" customHeight="1" x14ac:dyDescent="0.2">
      <c r="A41" s="393" t="s">
        <v>115</v>
      </c>
      <c r="B41" s="292" t="s">
        <v>47</v>
      </c>
      <c r="C41" s="256" t="s">
        <v>111</v>
      </c>
      <c r="D41" s="256" t="s">
        <v>111</v>
      </c>
      <c r="E41" s="256" t="s">
        <v>111</v>
      </c>
      <c r="F41" s="256" t="s">
        <v>111</v>
      </c>
      <c r="G41" s="256" t="s">
        <v>111</v>
      </c>
    </row>
    <row r="42" spans="1:7" s="311" customFormat="1" ht="13.9" customHeight="1" x14ac:dyDescent="0.2">
      <c r="A42" s="393"/>
      <c r="B42" s="292" t="s">
        <v>48</v>
      </c>
      <c r="C42" s="256" t="s">
        <v>111</v>
      </c>
      <c r="D42" s="256" t="s">
        <v>111</v>
      </c>
      <c r="E42" s="256" t="s">
        <v>111</v>
      </c>
      <c r="F42" s="256" t="s">
        <v>111</v>
      </c>
      <c r="G42" s="256" t="s">
        <v>111</v>
      </c>
    </row>
    <row r="43" spans="1:7" s="311" customFormat="1" ht="7" customHeight="1" x14ac:dyDescent="0.2">
      <c r="A43" s="101"/>
      <c r="B43" s="292"/>
      <c r="C43" s="51"/>
      <c r="D43" s="51"/>
      <c r="E43" s="51"/>
      <c r="F43" s="51"/>
      <c r="G43" s="51"/>
    </row>
    <row r="44" spans="1:7" s="311" customFormat="1" ht="13.9" customHeight="1" x14ac:dyDescent="0.2">
      <c r="A44" s="393" t="s">
        <v>116</v>
      </c>
      <c r="B44" s="292" t="s">
        <v>47</v>
      </c>
      <c r="C44" s="51">
        <v>60443787</v>
      </c>
      <c r="D44" s="51">
        <v>2472232380</v>
      </c>
      <c r="E44" s="51">
        <v>145811897</v>
      </c>
      <c r="F44" s="51">
        <v>186138606</v>
      </c>
      <c r="G44" s="51">
        <v>541223735</v>
      </c>
    </row>
    <row r="45" spans="1:7" s="311" customFormat="1" ht="13.9" customHeight="1" x14ac:dyDescent="0.2">
      <c r="A45" s="393"/>
      <c r="B45" s="292" t="s">
        <v>48</v>
      </c>
      <c r="C45" s="51">
        <v>55849238</v>
      </c>
      <c r="D45" s="51">
        <v>2465721861</v>
      </c>
      <c r="E45" s="51">
        <v>131332990</v>
      </c>
      <c r="F45" s="51">
        <v>167079887</v>
      </c>
      <c r="G45" s="51">
        <v>521683926</v>
      </c>
    </row>
    <row r="46" spans="1:7" s="311" customFormat="1" ht="7" customHeight="1" x14ac:dyDescent="0.2">
      <c r="A46" s="101"/>
      <c r="B46" s="292"/>
      <c r="C46" s="51"/>
      <c r="D46" s="51"/>
      <c r="E46" s="51"/>
      <c r="F46" s="51"/>
      <c r="G46" s="51"/>
    </row>
    <row r="47" spans="1:7" s="311" customFormat="1" ht="13.9" customHeight="1" x14ac:dyDescent="0.2">
      <c r="A47" s="396" t="s">
        <v>117</v>
      </c>
      <c r="B47" s="292" t="s">
        <v>47</v>
      </c>
      <c r="C47" s="185">
        <v>1394599447</v>
      </c>
      <c r="D47" s="185">
        <v>1489385447</v>
      </c>
      <c r="E47" s="185">
        <v>1506278976</v>
      </c>
      <c r="F47" s="185">
        <v>1581984941</v>
      </c>
      <c r="G47" s="185">
        <v>1641018525</v>
      </c>
    </row>
    <row r="48" spans="1:7" s="311" customFormat="1" ht="13.9" customHeight="1" x14ac:dyDescent="0.2">
      <c r="A48" s="396"/>
      <c r="B48" s="292" t="s">
        <v>48</v>
      </c>
      <c r="C48" s="186">
        <v>1388594347</v>
      </c>
      <c r="D48" s="186">
        <v>1485236297</v>
      </c>
      <c r="E48" s="186">
        <v>1503464776</v>
      </c>
      <c r="F48" s="186">
        <v>1568485641</v>
      </c>
      <c r="G48" s="186">
        <v>1636069475</v>
      </c>
    </row>
    <row r="49" spans="1:15" ht="7" customHeight="1" x14ac:dyDescent="0.2">
      <c r="A49" s="319"/>
      <c r="B49" s="320"/>
      <c r="C49" s="315"/>
      <c r="D49" s="315"/>
      <c r="E49" s="315"/>
      <c r="F49" s="310"/>
      <c r="G49" s="310"/>
      <c r="H49" s="311"/>
      <c r="I49" s="311"/>
    </row>
    <row r="50" spans="1:15" ht="15" customHeight="1" x14ac:dyDescent="0.2">
      <c r="A50" s="314" t="s">
        <v>118</v>
      </c>
      <c r="B50" s="311" t="s">
        <v>120</v>
      </c>
      <c r="C50" s="311"/>
      <c r="D50" s="323"/>
      <c r="E50" s="318"/>
      <c r="F50" s="324"/>
      <c r="G50" s="324" t="s">
        <v>119</v>
      </c>
      <c r="H50" s="322"/>
      <c r="I50" s="313"/>
      <c r="J50" s="313"/>
      <c r="K50" s="310"/>
      <c r="L50" s="310"/>
      <c r="M50" s="310"/>
      <c r="N50" s="310"/>
      <c r="O50" s="310"/>
    </row>
    <row r="51" spans="1:15" ht="15" customHeight="1" x14ac:dyDescent="0.2">
      <c r="B51" s="311" t="s">
        <v>254</v>
      </c>
      <c r="F51" s="318"/>
      <c r="G51" s="323"/>
      <c r="H51" s="322"/>
      <c r="I51" s="313"/>
      <c r="J51" s="313"/>
      <c r="K51" s="310"/>
      <c r="L51" s="310"/>
      <c r="M51" s="310"/>
      <c r="N51" s="310"/>
      <c r="O51" s="310"/>
    </row>
    <row r="52" spans="1:15" ht="15" customHeight="1" x14ac:dyDescent="0.2">
      <c r="B52" s="310"/>
    </row>
    <row r="53" spans="1:15" ht="15" customHeight="1" x14ac:dyDescent="0.2"/>
    <row r="54" spans="1:15" ht="15" customHeight="1" x14ac:dyDescent="0.2"/>
  </sheetData>
  <mergeCells count="16">
    <mergeCell ref="A38:A39"/>
    <mergeCell ref="A41:A42"/>
    <mergeCell ref="A44:A45"/>
    <mergeCell ref="A47:A48"/>
    <mergeCell ref="A20:A21"/>
    <mergeCell ref="A23:A24"/>
    <mergeCell ref="A27:B27"/>
    <mergeCell ref="A29:A30"/>
    <mergeCell ref="A32:A33"/>
    <mergeCell ref="A35:A36"/>
    <mergeCell ref="A17:A18"/>
    <mergeCell ref="A3:B3"/>
    <mergeCell ref="A5:A6"/>
    <mergeCell ref="A8:A9"/>
    <mergeCell ref="A11:A12"/>
    <mergeCell ref="A14:A15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61" firstPageNumber="112" orientation="portrait" useFirstPageNumber="1" horizontalDpi="300" verticalDpi="300" r:id="rId1"/>
  <headerFooter scaleWithDoc="0" alignWithMargins="0">
    <oddHeader>&amp;C&amp;12P　行財政・市議会</oddHeader>
    <oddFooter>&amp;C&amp;12&amp;P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9"/>
  <sheetViews>
    <sheetView zoomScaleNormal="100" workbookViewId="0">
      <selection activeCell="C6" sqref="C5:C6"/>
    </sheetView>
  </sheetViews>
  <sheetFormatPr defaultColWidth="9.09765625" defaultRowHeight="12" x14ac:dyDescent="0.2"/>
  <cols>
    <col min="1" max="1" width="7" style="58" customWidth="1"/>
    <col min="2" max="2" width="13.296875" style="58" customWidth="1"/>
    <col min="3" max="3" width="13.296875" style="73" customWidth="1"/>
    <col min="4" max="4" width="13.296875" style="58" customWidth="1"/>
    <col min="5" max="5" width="13.296875" style="73" customWidth="1"/>
    <col min="6" max="8" width="13.296875" style="58" customWidth="1"/>
    <col min="9" max="9" width="11.296875" style="58" customWidth="1"/>
    <col min="10" max="10" width="10.296875" style="58" customWidth="1"/>
    <col min="11" max="11" width="7.3984375" style="58" customWidth="1"/>
    <col min="12" max="13" width="7.296875" style="58" customWidth="1"/>
    <col min="14" max="14" width="11.69921875" style="58" customWidth="1"/>
    <col min="15" max="15" width="9.09765625" style="58" customWidth="1"/>
    <col min="16" max="17" width="10.296875" style="58" bestFit="1" customWidth="1"/>
    <col min="18" max="16384" width="9.09765625" style="58"/>
  </cols>
  <sheetData>
    <row r="1" spans="1:14" ht="20.149999999999999" customHeight="1" x14ac:dyDescent="0.2">
      <c r="A1" s="124" t="s">
        <v>121</v>
      </c>
      <c r="B1" s="125"/>
      <c r="C1" s="126"/>
      <c r="D1" s="127"/>
      <c r="E1" s="128"/>
      <c r="F1" s="56"/>
      <c r="G1" s="57"/>
      <c r="H1" s="57"/>
      <c r="I1" s="57"/>
      <c r="J1" s="57"/>
      <c r="K1" s="57"/>
      <c r="L1" s="57"/>
      <c r="M1" s="57"/>
    </row>
    <row r="2" spans="1:14" ht="15" customHeight="1" x14ac:dyDescent="0.2">
      <c r="A2" s="59"/>
      <c r="B2" s="59"/>
      <c r="C2" s="59"/>
      <c r="D2" s="59"/>
      <c r="E2" s="60" t="s">
        <v>122</v>
      </c>
      <c r="F2" s="59"/>
      <c r="G2" s="56"/>
      <c r="H2" s="57"/>
      <c r="I2" s="57"/>
      <c r="J2" s="57"/>
      <c r="K2" s="57"/>
      <c r="L2" s="57"/>
      <c r="M2" s="57"/>
      <c r="N2" s="57"/>
    </row>
    <row r="3" spans="1:14" s="61" customFormat="1" ht="28" customHeight="1" x14ac:dyDescent="0.2">
      <c r="A3" s="407" t="s">
        <v>123</v>
      </c>
      <c r="B3" s="407"/>
      <c r="C3" s="129"/>
      <c r="D3" s="130" t="s">
        <v>124</v>
      </c>
      <c r="E3" s="131" t="s">
        <v>125</v>
      </c>
      <c r="F3" s="59"/>
      <c r="G3" s="56"/>
      <c r="H3" s="56"/>
      <c r="I3" s="56"/>
      <c r="J3" s="56"/>
      <c r="K3" s="56"/>
      <c r="L3" s="56"/>
      <c r="M3" s="56"/>
      <c r="N3" s="56"/>
    </row>
    <row r="4" spans="1:14" s="61" customFormat="1" ht="6.65" customHeight="1" x14ac:dyDescent="0.2">
      <c r="A4" s="409"/>
      <c r="B4" s="409"/>
      <c r="C4" s="62"/>
      <c r="D4" s="63"/>
      <c r="E4" s="63"/>
      <c r="F4" s="64"/>
      <c r="G4" s="65"/>
      <c r="H4" s="169"/>
      <c r="I4" s="169"/>
      <c r="J4" s="56"/>
      <c r="K4" s="56"/>
      <c r="L4" s="56"/>
      <c r="M4" s="56"/>
      <c r="N4" s="56"/>
    </row>
    <row r="5" spans="1:14" s="61" customFormat="1" ht="15" customHeight="1" x14ac:dyDescent="0.2">
      <c r="A5" s="397" t="s">
        <v>258</v>
      </c>
      <c r="B5" s="397"/>
      <c r="C5" s="66" t="s">
        <v>126</v>
      </c>
      <c r="D5" s="63">
        <v>62943</v>
      </c>
      <c r="E5" s="63">
        <v>65748</v>
      </c>
      <c r="F5" s="64"/>
      <c r="G5" s="65"/>
      <c r="H5" s="169"/>
      <c r="I5" s="169"/>
      <c r="J5" s="56"/>
      <c r="K5" s="56"/>
      <c r="L5" s="56"/>
      <c r="M5" s="56"/>
      <c r="N5" s="56"/>
    </row>
    <row r="6" spans="1:14" s="61" customFormat="1" ht="15" customHeight="1" x14ac:dyDescent="0.2">
      <c r="A6" s="397"/>
      <c r="B6" s="397"/>
      <c r="C6" s="66" t="s">
        <v>127</v>
      </c>
      <c r="D6" s="63">
        <v>141490</v>
      </c>
      <c r="E6" s="63">
        <v>147795</v>
      </c>
      <c r="F6" s="64"/>
      <c r="G6" s="65"/>
      <c r="H6" s="169"/>
      <c r="I6" s="169"/>
      <c r="J6" s="56"/>
      <c r="K6" s="56"/>
      <c r="L6" s="56"/>
      <c r="M6" s="56"/>
      <c r="N6" s="56"/>
    </row>
    <row r="7" spans="1:14" s="61" customFormat="1" ht="15" customHeight="1" x14ac:dyDescent="0.2">
      <c r="A7" s="397"/>
      <c r="B7" s="397"/>
      <c r="C7" s="68" t="s">
        <v>128</v>
      </c>
      <c r="D7" s="63">
        <v>122027</v>
      </c>
      <c r="E7" s="63">
        <v>170700</v>
      </c>
      <c r="F7" s="64"/>
      <c r="G7" s="65"/>
      <c r="H7" s="169"/>
      <c r="I7" s="169"/>
      <c r="J7" s="56"/>
      <c r="K7" s="56"/>
      <c r="L7" s="56"/>
      <c r="M7" s="56"/>
      <c r="N7" s="56"/>
    </row>
    <row r="8" spans="1:14" s="61" customFormat="1" ht="6.65" customHeight="1" x14ac:dyDescent="0.2">
      <c r="A8" s="397"/>
      <c r="B8" s="397"/>
      <c r="C8" s="62"/>
      <c r="D8" s="63"/>
      <c r="E8" s="63"/>
      <c r="F8" s="64"/>
      <c r="G8" s="65"/>
      <c r="H8" s="169"/>
      <c r="I8" s="169"/>
      <c r="J8" s="56"/>
      <c r="K8" s="56"/>
      <c r="L8" s="56"/>
      <c r="M8" s="56"/>
      <c r="N8" s="56"/>
    </row>
    <row r="9" spans="1:14" s="61" customFormat="1" ht="15" customHeight="1" x14ac:dyDescent="0.2">
      <c r="A9" s="397" t="s">
        <v>259</v>
      </c>
      <c r="B9" s="397"/>
      <c r="C9" s="66" t="s">
        <v>126</v>
      </c>
      <c r="D9" s="187">
        <v>64379</v>
      </c>
      <c r="E9" s="187">
        <v>66918</v>
      </c>
      <c r="F9" s="64"/>
      <c r="G9" s="65"/>
      <c r="H9" s="169"/>
      <c r="I9" s="169"/>
      <c r="J9" s="56"/>
      <c r="K9" s="56"/>
      <c r="L9" s="56"/>
      <c r="M9" s="56"/>
      <c r="N9" s="56"/>
    </row>
    <row r="10" spans="1:14" s="61" customFormat="1" ht="15" customHeight="1" x14ac:dyDescent="0.2">
      <c r="A10" s="397"/>
      <c r="B10" s="397"/>
      <c r="C10" s="66" t="s">
        <v>127</v>
      </c>
      <c r="D10" s="187">
        <v>143065</v>
      </c>
      <c r="E10" s="187">
        <v>148707</v>
      </c>
      <c r="F10" s="64"/>
      <c r="G10" s="65"/>
      <c r="H10" s="169"/>
      <c r="I10" s="169"/>
      <c r="J10" s="56"/>
      <c r="K10" s="56"/>
      <c r="L10" s="56"/>
      <c r="M10" s="56"/>
      <c r="N10" s="56"/>
    </row>
    <row r="11" spans="1:14" s="61" customFormat="1" ht="15" customHeight="1" x14ac:dyDescent="0.2">
      <c r="A11" s="397"/>
      <c r="B11" s="397"/>
      <c r="C11" s="68" t="s">
        <v>128</v>
      </c>
      <c r="D11" s="187">
        <v>123365</v>
      </c>
      <c r="E11" s="187">
        <v>172006</v>
      </c>
      <c r="F11" s="64"/>
      <c r="G11" s="65"/>
      <c r="H11" s="169"/>
      <c r="I11" s="169"/>
      <c r="J11" s="56"/>
      <c r="K11" s="56"/>
      <c r="L11" s="56"/>
      <c r="M11" s="56"/>
      <c r="N11" s="56"/>
    </row>
    <row r="12" spans="1:14" s="61" customFormat="1" ht="6.65" customHeight="1" x14ac:dyDescent="0.2">
      <c r="A12" s="397"/>
      <c r="B12" s="397"/>
      <c r="C12" s="62"/>
      <c r="D12" s="63"/>
      <c r="E12" s="63"/>
      <c r="F12" s="64"/>
      <c r="G12" s="65"/>
      <c r="H12" s="195"/>
      <c r="I12" s="195"/>
      <c r="J12" s="56"/>
      <c r="K12" s="56"/>
      <c r="L12" s="56"/>
      <c r="M12" s="56"/>
      <c r="N12" s="56"/>
    </row>
    <row r="13" spans="1:14" s="61" customFormat="1" ht="15" customHeight="1" x14ac:dyDescent="0.2">
      <c r="A13" s="397" t="s">
        <v>281</v>
      </c>
      <c r="B13" s="397"/>
      <c r="C13" s="66" t="s">
        <v>126</v>
      </c>
      <c r="D13" s="187">
        <v>62586</v>
      </c>
      <c r="E13" s="187">
        <v>64246</v>
      </c>
      <c r="F13" s="64"/>
      <c r="G13" s="65"/>
      <c r="H13" s="195"/>
      <c r="I13" s="195"/>
      <c r="J13" s="56"/>
      <c r="K13" s="56"/>
      <c r="L13" s="56"/>
      <c r="M13" s="56"/>
      <c r="N13" s="56"/>
    </row>
    <row r="14" spans="1:14" s="61" customFormat="1" ht="15" customHeight="1" x14ac:dyDescent="0.2">
      <c r="A14" s="397"/>
      <c r="B14" s="397"/>
      <c r="C14" s="66" t="s">
        <v>127</v>
      </c>
      <c r="D14" s="187">
        <v>137541</v>
      </c>
      <c r="E14" s="187">
        <v>141189</v>
      </c>
      <c r="F14" s="64"/>
      <c r="G14" s="65"/>
      <c r="H14" s="195"/>
      <c r="I14" s="195"/>
      <c r="J14" s="56"/>
      <c r="K14" s="56"/>
      <c r="L14" s="56"/>
      <c r="M14" s="56"/>
      <c r="N14" s="56"/>
    </row>
    <row r="15" spans="1:14" s="61" customFormat="1" ht="15" customHeight="1" x14ac:dyDescent="0.2">
      <c r="A15" s="397"/>
      <c r="B15" s="397"/>
      <c r="C15" s="68" t="s">
        <v>128</v>
      </c>
      <c r="D15" s="187">
        <v>120312</v>
      </c>
      <c r="E15" s="187">
        <v>164737</v>
      </c>
      <c r="F15" s="64"/>
      <c r="G15" s="65"/>
      <c r="H15" s="195"/>
      <c r="I15" s="195"/>
      <c r="J15" s="56"/>
      <c r="K15" s="56"/>
      <c r="L15" s="56"/>
      <c r="M15" s="56"/>
      <c r="N15" s="56"/>
    </row>
    <row r="16" spans="1:14" s="61" customFormat="1" ht="6.65" customHeight="1" x14ac:dyDescent="0.2">
      <c r="A16" s="397"/>
      <c r="B16" s="397"/>
      <c r="C16" s="62"/>
      <c r="D16" s="63"/>
      <c r="E16" s="63"/>
      <c r="F16" s="64"/>
      <c r="G16" s="65"/>
      <c r="H16" s="224"/>
      <c r="I16" s="224"/>
      <c r="J16" s="56"/>
      <c r="K16" s="56"/>
      <c r="L16" s="56"/>
      <c r="M16" s="56"/>
      <c r="N16" s="56"/>
    </row>
    <row r="17" spans="1:14" s="61" customFormat="1" ht="15" customHeight="1" x14ac:dyDescent="0.2">
      <c r="A17" s="397" t="s">
        <v>294</v>
      </c>
      <c r="B17" s="397"/>
      <c r="C17" s="66" t="s">
        <v>126</v>
      </c>
      <c r="D17" s="187">
        <v>63798</v>
      </c>
      <c r="E17" s="187">
        <v>67807</v>
      </c>
      <c r="F17" s="64"/>
      <c r="G17" s="65"/>
      <c r="H17" s="224"/>
      <c r="I17" s="224"/>
      <c r="J17" s="56"/>
      <c r="K17" s="56"/>
      <c r="L17" s="56"/>
      <c r="M17" s="56"/>
      <c r="N17" s="56"/>
    </row>
    <row r="18" spans="1:14" s="61" customFormat="1" ht="15" customHeight="1" x14ac:dyDescent="0.2">
      <c r="A18" s="397"/>
      <c r="B18" s="397"/>
      <c r="C18" s="66" t="s">
        <v>127</v>
      </c>
      <c r="D18" s="187">
        <v>138633</v>
      </c>
      <c r="E18" s="187">
        <v>147307</v>
      </c>
      <c r="F18" s="64"/>
      <c r="G18" s="65"/>
      <c r="H18" s="224"/>
      <c r="I18" s="224"/>
      <c r="J18" s="56"/>
      <c r="K18" s="56"/>
      <c r="L18" s="56"/>
      <c r="M18" s="56"/>
      <c r="N18" s="56"/>
    </row>
    <row r="19" spans="1:14" s="61" customFormat="1" ht="15" customHeight="1" x14ac:dyDescent="0.2">
      <c r="A19" s="397"/>
      <c r="B19" s="397"/>
      <c r="C19" s="68" t="s">
        <v>128</v>
      </c>
      <c r="D19" s="187">
        <v>121996</v>
      </c>
      <c r="E19" s="187">
        <v>171869</v>
      </c>
      <c r="F19" s="64"/>
      <c r="G19" s="65"/>
      <c r="H19" s="224"/>
      <c r="I19" s="224"/>
      <c r="J19" s="56"/>
      <c r="K19" s="56"/>
      <c r="L19" s="56"/>
      <c r="M19" s="56"/>
      <c r="N19" s="56"/>
    </row>
    <row r="20" spans="1:14" s="61" customFormat="1" ht="6.65" customHeight="1" x14ac:dyDescent="0.2">
      <c r="A20" s="397"/>
      <c r="B20" s="397"/>
      <c r="C20" s="62"/>
      <c r="D20" s="63"/>
      <c r="E20" s="63"/>
      <c r="F20" s="64"/>
      <c r="G20" s="65"/>
      <c r="H20" s="243"/>
      <c r="I20" s="243"/>
      <c r="J20" s="56"/>
      <c r="K20" s="56"/>
      <c r="L20" s="56"/>
      <c r="M20" s="56"/>
      <c r="N20" s="56"/>
    </row>
    <row r="21" spans="1:14" s="61" customFormat="1" ht="15" customHeight="1" x14ac:dyDescent="0.2">
      <c r="A21" s="397" t="s">
        <v>302</v>
      </c>
      <c r="B21" s="397"/>
      <c r="C21" s="66" t="s">
        <v>126</v>
      </c>
      <c r="D21" s="187">
        <v>65347</v>
      </c>
      <c r="E21" s="187">
        <v>68580</v>
      </c>
      <c r="F21" s="64"/>
      <c r="G21" s="65"/>
      <c r="H21" s="243"/>
      <c r="I21" s="243"/>
      <c r="J21" s="56"/>
      <c r="K21" s="56"/>
      <c r="L21" s="56"/>
      <c r="M21" s="56"/>
      <c r="N21" s="56"/>
    </row>
    <row r="22" spans="1:14" s="61" customFormat="1" ht="15" customHeight="1" x14ac:dyDescent="0.2">
      <c r="A22" s="397"/>
      <c r="B22" s="397"/>
      <c r="C22" s="66" t="s">
        <v>127</v>
      </c>
      <c r="D22" s="187">
        <v>140334</v>
      </c>
      <c r="E22" s="187">
        <v>147276</v>
      </c>
      <c r="F22" s="64"/>
      <c r="G22" s="65"/>
      <c r="H22" s="243"/>
      <c r="I22" s="243"/>
      <c r="J22" s="56"/>
      <c r="K22" s="56"/>
      <c r="L22" s="56"/>
      <c r="M22" s="56"/>
      <c r="N22" s="56"/>
    </row>
    <row r="23" spans="1:14" s="61" customFormat="1" ht="15" customHeight="1" x14ac:dyDescent="0.2">
      <c r="A23" s="397"/>
      <c r="B23" s="397"/>
      <c r="C23" s="68" t="s">
        <v>128</v>
      </c>
      <c r="D23" s="187">
        <v>123425</v>
      </c>
      <c r="E23" s="187">
        <v>172461</v>
      </c>
      <c r="F23" s="64"/>
      <c r="G23" s="65"/>
      <c r="H23" s="243"/>
      <c r="I23" s="243"/>
      <c r="J23" s="56"/>
      <c r="K23" s="56"/>
      <c r="L23" s="56"/>
      <c r="M23" s="56"/>
      <c r="N23" s="56"/>
    </row>
    <row r="24" spans="1:14" s="61" customFormat="1" ht="6.65" customHeight="1" x14ac:dyDescent="0.2">
      <c r="A24" s="397"/>
      <c r="B24" s="397"/>
      <c r="C24" s="62"/>
      <c r="D24" s="63"/>
      <c r="E24" s="63"/>
      <c r="F24" s="64"/>
      <c r="G24" s="65"/>
      <c r="H24" s="273"/>
      <c r="I24" s="273"/>
      <c r="J24" s="56"/>
      <c r="K24" s="56"/>
      <c r="L24" s="56"/>
      <c r="M24" s="56"/>
      <c r="N24" s="56"/>
    </row>
    <row r="25" spans="1:14" s="61" customFormat="1" ht="15" customHeight="1" x14ac:dyDescent="0.2">
      <c r="A25" s="397" t="s">
        <v>312</v>
      </c>
      <c r="B25" s="397"/>
      <c r="C25" s="66" t="s">
        <v>126</v>
      </c>
      <c r="D25" s="187">
        <v>62294</v>
      </c>
      <c r="E25" s="187">
        <v>68848</v>
      </c>
      <c r="F25" s="64"/>
      <c r="G25" s="65"/>
      <c r="H25" s="273"/>
      <c r="I25" s="273"/>
      <c r="J25" s="56"/>
      <c r="K25" s="56"/>
      <c r="L25" s="56"/>
      <c r="M25" s="56"/>
      <c r="N25" s="56"/>
    </row>
    <row r="26" spans="1:14" s="61" customFormat="1" ht="15" customHeight="1" x14ac:dyDescent="0.2">
      <c r="A26" s="397"/>
      <c r="B26" s="397"/>
      <c r="C26" s="66" t="s">
        <v>127</v>
      </c>
      <c r="D26" s="187">
        <v>132324</v>
      </c>
      <c r="E26" s="187">
        <v>146248</v>
      </c>
      <c r="F26" s="64"/>
      <c r="G26" s="65"/>
      <c r="H26" s="273"/>
      <c r="I26" s="273"/>
      <c r="J26" s="56"/>
      <c r="K26" s="56"/>
      <c r="L26" s="56"/>
      <c r="M26" s="56"/>
      <c r="N26" s="56"/>
    </row>
    <row r="27" spans="1:14" s="61" customFormat="1" ht="15" customHeight="1" x14ac:dyDescent="0.2">
      <c r="A27" s="397"/>
      <c r="B27" s="397"/>
      <c r="C27" s="68" t="s">
        <v>128</v>
      </c>
      <c r="D27" s="187">
        <v>115621</v>
      </c>
      <c r="E27" s="187">
        <v>171593</v>
      </c>
      <c r="F27" s="64"/>
      <c r="G27" s="65"/>
      <c r="H27" s="273"/>
      <c r="I27" s="273"/>
      <c r="J27" s="56"/>
      <c r="K27" s="56"/>
      <c r="L27" s="56"/>
      <c r="M27" s="56"/>
      <c r="N27" s="56"/>
    </row>
    <row r="28" spans="1:14" s="61" customFormat="1" ht="5.25" customHeight="1" x14ac:dyDescent="0.2">
      <c r="A28" s="403"/>
      <c r="B28" s="403"/>
      <c r="C28" s="69"/>
      <c r="D28" s="70"/>
      <c r="E28" s="71"/>
      <c r="F28" s="67"/>
    </row>
    <row r="29" spans="1:14" s="61" customFormat="1" ht="15" customHeight="1" x14ac:dyDescent="0.2">
      <c r="A29" s="56"/>
      <c r="B29" s="56"/>
      <c r="D29" s="67"/>
      <c r="E29" s="60" t="s">
        <v>212</v>
      </c>
      <c r="F29" s="67"/>
    </row>
    <row r="30" spans="1:14" s="61" customFormat="1" ht="15" customHeight="1" x14ac:dyDescent="0.2">
      <c r="A30" s="56"/>
      <c r="B30" s="56"/>
      <c r="D30" s="67"/>
      <c r="E30" s="72"/>
      <c r="F30" s="67"/>
    </row>
    <row r="31" spans="1:14" s="61" customFormat="1" ht="15" customHeight="1" x14ac:dyDescent="0.2">
      <c r="A31" s="56"/>
      <c r="B31" s="56"/>
      <c r="D31" s="67"/>
      <c r="E31" s="72"/>
      <c r="F31" s="67"/>
    </row>
    <row r="32" spans="1:14" ht="15" customHeight="1" x14ac:dyDescent="0.2"/>
    <row r="33" spans="1:8" s="61" customFormat="1" ht="20.149999999999999" customHeight="1" x14ac:dyDescent="0.2">
      <c r="A33" s="124" t="s">
        <v>129</v>
      </c>
      <c r="B33" s="126"/>
      <c r="C33" s="126"/>
      <c r="D33" s="126"/>
      <c r="E33" s="126"/>
      <c r="F33" s="126"/>
      <c r="G33" s="132"/>
      <c r="H33" s="132"/>
    </row>
    <row r="34" spans="1:8" s="61" customFormat="1" ht="15" customHeight="1" x14ac:dyDescent="0.2">
      <c r="A34" s="59"/>
      <c r="B34" s="59"/>
      <c r="C34" s="59"/>
      <c r="D34" s="59"/>
      <c r="E34" s="59"/>
      <c r="F34" s="59"/>
      <c r="G34" s="58"/>
      <c r="H34" s="60" t="s">
        <v>230</v>
      </c>
    </row>
    <row r="35" spans="1:8" s="61" customFormat="1" ht="15" customHeight="1" x14ac:dyDescent="0.2">
      <c r="A35" s="404" t="s">
        <v>89</v>
      </c>
      <c r="B35" s="406" t="s">
        <v>130</v>
      </c>
      <c r="C35" s="407"/>
      <c r="D35" s="408"/>
      <c r="E35" s="398" t="s">
        <v>285</v>
      </c>
      <c r="F35" s="398" t="s">
        <v>286</v>
      </c>
      <c r="G35" s="398" t="s">
        <v>287</v>
      </c>
      <c r="H35" s="401" t="s">
        <v>132</v>
      </c>
    </row>
    <row r="36" spans="1:8" ht="26.25" customHeight="1" x14ac:dyDescent="0.2">
      <c r="A36" s="405"/>
      <c r="B36" s="209" t="s">
        <v>288</v>
      </c>
      <c r="C36" s="209" t="s">
        <v>289</v>
      </c>
      <c r="D36" s="208" t="s">
        <v>19</v>
      </c>
      <c r="E36" s="399"/>
      <c r="F36" s="399"/>
      <c r="G36" s="400"/>
      <c r="H36" s="402"/>
    </row>
    <row r="37" spans="1:8" ht="6" customHeight="1" x14ac:dyDescent="0.2">
      <c r="A37" s="133"/>
      <c r="B37" s="210"/>
      <c r="C37" s="210"/>
      <c r="D37" s="210"/>
      <c r="E37" s="210"/>
      <c r="F37" s="210"/>
      <c r="G37" s="210"/>
      <c r="H37" s="210"/>
    </row>
    <row r="38" spans="1:8" ht="15" customHeight="1" x14ac:dyDescent="0.2">
      <c r="A38" s="134" t="s">
        <v>307</v>
      </c>
      <c r="B38" s="74">
        <v>55420</v>
      </c>
      <c r="C38" s="74">
        <v>3110</v>
      </c>
      <c r="D38" s="74">
        <v>58530</v>
      </c>
      <c r="E38" s="74">
        <v>41904</v>
      </c>
      <c r="F38" s="74">
        <v>37618</v>
      </c>
      <c r="G38" s="74">
        <v>18246</v>
      </c>
      <c r="H38" s="74">
        <v>156298</v>
      </c>
    </row>
    <row r="39" spans="1:8" ht="15" customHeight="1" x14ac:dyDescent="0.2">
      <c r="A39" s="134">
        <v>28</v>
      </c>
      <c r="B39" s="74">
        <v>55900</v>
      </c>
      <c r="C39" s="74">
        <v>3134</v>
      </c>
      <c r="D39" s="74">
        <v>59034</v>
      </c>
      <c r="E39" s="74">
        <v>42089</v>
      </c>
      <c r="F39" s="74">
        <v>37534</v>
      </c>
      <c r="G39" s="74">
        <v>17671</v>
      </c>
      <c r="H39" s="74">
        <v>156328</v>
      </c>
    </row>
    <row r="40" spans="1:8" ht="15" customHeight="1" x14ac:dyDescent="0.2">
      <c r="A40" s="134">
        <v>29</v>
      </c>
      <c r="B40" s="74">
        <v>56295</v>
      </c>
      <c r="C40" s="74">
        <v>3167</v>
      </c>
      <c r="D40" s="74">
        <v>59462</v>
      </c>
      <c r="E40" s="74">
        <v>42209</v>
      </c>
      <c r="F40" s="74">
        <v>37680</v>
      </c>
      <c r="G40" s="74">
        <v>17131</v>
      </c>
      <c r="H40" s="74">
        <v>156482</v>
      </c>
    </row>
    <row r="41" spans="1:8" ht="15" customHeight="1" x14ac:dyDescent="0.2">
      <c r="A41" s="134">
        <v>30</v>
      </c>
      <c r="B41" s="74">
        <v>56510</v>
      </c>
      <c r="C41" s="74">
        <v>3180</v>
      </c>
      <c r="D41" s="74">
        <v>59690</v>
      </c>
      <c r="E41" s="74">
        <v>42388</v>
      </c>
      <c r="F41" s="74">
        <v>37617</v>
      </c>
      <c r="G41" s="74">
        <v>15986</v>
      </c>
      <c r="H41" s="74">
        <v>155681</v>
      </c>
    </row>
    <row r="42" spans="1:8" ht="15" customHeight="1" x14ac:dyDescent="0.2">
      <c r="A42" s="134" t="s">
        <v>226</v>
      </c>
      <c r="B42" s="74">
        <v>56921</v>
      </c>
      <c r="C42" s="74">
        <v>3104</v>
      </c>
      <c r="D42" s="74">
        <v>60025</v>
      </c>
      <c r="E42" s="74">
        <v>42504</v>
      </c>
      <c r="F42" s="74">
        <v>37680</v>
      </c>
      <c r="G42" s="74">
        <v>15395</v>
      </c>
      <c r="H42" s="74">
        <v>155604</v>
      </c>
    </row>
    <row r="43" spans="1:8" ht="15" customHeight="1" x14ac:dyDescent="0.2">
      <c r="A43" s="134">
        <v>2</v>
      </c>
      <c r="B43" s="188">
        <v>57115</v>
      </c>
      <c r="C43" s="188">
        <v>3088</v>
      </c>
      <c r="D43" s="188">
        <v>60203</v>
      </c>
      <c r="E43" s="188">
        <v>42579</v>
      </c>
      <c r="F43" s="188">
        <v>37491</v>
      </c>
      <c r="G43" s="188">
        <v>15293</v>
      </c>
      <c r="H43" s="188">
        <v>155566</v>
      </c>
    </row>
    <row r="44" spans="1:8" ht="15" customHeight="1" x14ac:dyDescent="0.2">
      <c r="A44" s="134">
        <v>3</v>
      </c>
      <c r="B44" s="188">
        <v>56728</v>
      </c>
      <c r="C44" s="188">
        <v>3126</v>
      </c>
      <c r="D44" s="188">
        <f>B44+C44</f>
        <v>59854</v>
      </c>
      <c r="E44" s="188">
        <v>42529</v>
      </c>
      <c r="F44" s="188">
        <v>37406</v>
      </c>
      <c r="G44" s="188">
        <v>15155</v>
      </c>
      <c r="H44" s="188">
        <f>SUM(D44:G44)</f>
        <v>154944</v>
      </c>
    </row>
    <row r="45" spans="1:8" ht="15" customHeight="1" x14ac:dyDescent="0.2">
      <c r="A45" s="134">
        <v>4</v>
      </c>
      <c r="B45" s="238">
        <v>56662</v>
      </c>
      <c r="C45" s="238">
        <v>3178</v>
      </c>
      <c r="D45" s="188">
        <f>B45+C45</f>
        <v>59840</v>
      </c>
      <c r="E45" s="238">
        <v>42701</v>
      </c>
      <c r="F45" s="238">
        <v>37386</v>
      </c>
      <c r="G45" s="238">
        <v>14821</v>
      </c>
      <c r="H45" s="188">
        <f>SUM(D45:G45)</f>
        <v>154748</v>
      </c>
    </row>
    <row r="46" spans="1:8" ht="15" customHeight="1" x14ac:dyDescent="0.2">
      <c r="A46" s="134">
        <v>5</v>
      </c>
      <c r="B46" s="238">
        <v>56759</v>
      </c>
      <c r="C46" s="238">
        <v>3199</v>
      </c>
      <c r="D46" s="188">
        <f>B46+C46</f>
        <v>59958</v>
      </c>
      <c r="E46" s="238">
        <v>42630</v>
      </c>
      <c r="F46" s="238">
        <v>37485</v>
      </c>
      <c r="G46" s="238">
        <v>14181</v>
      </c>
      <c r="H46" s="188">
        <f>SUM(D46:G46)</f>
        <v>154254</v>
      </c>
    </row>
    <row r="47" spans="1:8" ht="15" customHeight="1" x14ac:dyDescent="0.2">
      <c r="A47" s="134">
        <v>6</v>
      </c>
      <c r="B47" s="238">
        <v>57205</v>
      </c>
      <c r="C47" s="238">
        <v>3232</v>
      </c>
      <c r="D47" s="188">
        <f>B47+C47</f>
        <v>60437</v>
      </c>
      <c r="E47" s="238">
        <v>42601</v>
      </c>
      <c r="F47" s="238">
        <v>37459</v>
      </c>
      <c r="G47" s="238">
        <v>13656</v>
      </c>
      <c r="H47" s="188">
        <f>SUM(D47:G47)</f>
        <v>154153</v>
      </c>
    </row>
    <row r="48" spans="1:8" ht="6" customHeight="1" x14ac:dyDescent="0.2">
      <c r="A48" s="135"/>
      <c r="B48" s="136"/>
      <c r="C48" s="137"/>
      <c r="D48" s="137"/>
      <c r="E48" s="137"/>
      <c r="F48" s="137"/>
      <c r="G48" s="137"/>
      <c r="H48" s="137"/>
    </row>
    <row r="49" spans="1:8" ht="15" customHeight="1" x14ac:dyDescent="0.2">
      <c r="A49" s="138"/>
      <c r="B49" s="139"/>
      <c r="C49" s="74"/>
      <c r="D49" s="74"/>
      <c r="E49" s="139"/>
      <c r="F49" s="74"/>
      <c r="G49" s="61"/>
      <c r="H49" s="74" t="s">
        <v>215</v>
      </c>
    </row>
  </sheetData>
  <mergeCells count="32">
    <mergeCell ref="A9:B9"/>
    <mergeCell ref="A3:B3"/>
    <mergeCell ref="A4:B4"/>
    <mergeCell ref="A5:B5"/>
    <mergeCell ref="A6:B6"/>
    <mergeCell ref="A7:B7"/>
    <mergeCell ref="A8:B8"/>
    <mergeCell ref="G35:G36"/>
    <mergeCell ref="H35:H36"/>
    <mergeCell ref="A10:B10"/>
    <mergeCell ref="A11:B11"/>
    <mergeCell ref="A28:B28"/>
    <mergeCell ref="A35:A36"/>
    <mergeCell ref="B35:D35"/>
    <mergeCell ref="E35:E36"/>
    <mergeCell ref="A12:B12"/>
    <mergeCell ref="A13:B13"/>
    <mergeCell ref="A14:B14"/>
    <mergeCell ref="A15:B15"/>
    <mergeCell ref="A17:B17"/>
    <mergeCell ref="A18:B18"/>
    <mergeCell ref="A19:B19"/>
    <mergeCell ref="A16:B16"/>
    <mergeCell ref="A20:B20"/>
    <mergeCell ref="A21:B21"/>
    <mergeCell ref="A22:B22"/>
    <mergeCell ref="A23:B23"/>
    <mergeCell ref="F35:F36"/>
    <mergeCell ref="A24:B24"/>
    <mergeCell ref="A25:B25"/>
    <mergeCell ref="A26:B26"/>
    <mergeCell ref="A27:B27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9" firstPageNumber="113" orientation="portrait" useFirstPageNumber="1" horizontalDpi="400" verticalDpi="400" r:id="rId1"/>
  <headerFooter scaleWithDoc="0" alignWithMargins="0">
    <oddHeader>&amp;C&amp;12Ｐ　行財政・市議会</oddHeader>
    <oddFooter>&amp;C&amp;12&amp;P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9"/>
  <sheetViews>
    <sheetView zoomScaleNormal="100" workbookViewId="0"/>
  </sheetViews>
  <sheetFormatPr defaultColWidth="9.09765625" defaultRowHeight="12" x14ac:dyDescent="0.2"/>
  <cols>
    <col min="1" max="1" width="10.69921875" style="79" customWidth="1"/>
    <col min="2" max="7" width="8.296875" style="79" customWidth="1"/>
    <col min="8" max="9" width="15.69921875" style="79" customWidth="1"/>
    <col min="10" max="10" width="14.69921875" style="79" customWidth="1"/>
    <col min="11" max="11" width="9.8984375" style="79" customWidth="1"/>
    <col min="12" max="12" width="26.09765625" style="79" customWidth="1"/>
    <col min="13" max="13" width="9.8984375" style="79" customWidth="1"/>
    <col min="14" max="16384" width="9.09765625" style="79"/>
  </cols>
  <sheetData>
    <row r="1" spans="1:13" s="55" customFormat="1" ht="20.149999999999999" customHeight="1" x14ac:dyDescent="0.2">
      <c r="A1" s="75" t="s">
        <v>135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54" customFormat="1" ht="15" customHeight="1" x14ac:dyDescent="0.2">
      <c r="A2" s="167"/>
      <c r="B2" s="167"/>
      <c r="C2" s="168"/>
      <c r="D2" s="168"/>
      <c r="E2" s="168"/>
      <c r="F2" s="43"/>
      <c r="G2" s="43"/>
      <c r="H2" s="43"/>
      <c r="I2" s="43" t="s">
        <v>136</v>
      </c>
      <c r="J2" s="43"/>
      <c r="K2" s="43"/>
      <c r="L2" s="43"/>
      <c r="M2" s="43"/>
    </row>
    <row r="3" spans="1:13" ht="17.149999999999999" customHeight="1" x14ac:dyDescent="0.2">
      <c r="A3" s="420" t="s">
        <v>89</v>
      </c>
      <c r="B3" s="413" t="s">
        <v>137</v>
      </c>
      <c r="C3" s="414"/>
      <c r="D3" s="413" t="s">
        <v>138</v>
      </c>
      <c r="E3" s="417"/>
      <c r="F3" s="77"/>
      <c r="G3" s="77"/>
      <c r="H3" s="78"/>
      <c r="I3" s="413" t="s">
        <v>131</v>
      </c>
    </row>
    <row r="4" spans="1:13" ht="17.149999999999999" customHeight="1" x14ac:dyDescent="0.2">
      <c r="A4" s="420"/>
      <c r="B4" s="415"/>
      <c r="C4" s="416"/>
      <c r="D4" s="415"/>
      <c r="E4" s="419"/>
      <c r="F4" s="421" t="s">
        <v>133</v>
      </c>
      <c r="G4" s="420"/>
      <c r="H4" s="80" t="s">
        <v>134</v>
      </c>
      <c r="I4" s="415"/>
    </row>
    <row r="5" spans="1:13" ht="5.15" customHeight="1" x14ac:dyDescent="0.2">
      <c r="A5" s="81"/>
      <c r="B5" s="413"/>
      <c r="C5" s="417"/>
      <c r="D5" s="417"/>
      <c r="E5" s="417"/>
      <c r="F5" s="417"/>
      <c r="G5" s="417"/>
      <c r="H5" s="82"/>
      <c r="I5" s="82"/>
    </row>
    <row r="6" spans="1:13" ht="15" customHeight="1" x14ac:dyDescent="0.2">
      <c r="A6" s="83" t="s">
        <v>257</v>
      </c>
      <c r="B6" s="410">
        <f>SUM(D6,I6,B16:H16)</f>
        <v>17720568170</v>
      </c>
      <c r="C6" s="412"/>
      <c r="D6" s="412">
        <f t="shared" ref="D6" si="0">SUM(F6:H6)</f>
        <v>8248508675</v>
      </c>
      <c r="E6" s="412"/>
      <c r="F6" s="412">
        <v>7053204812</v>
      </c>
      <c r="G6" s="412"/>
      <c r="H6" s="140">
        <v>1195303863</v>
      </c>
      <c r="I6" s="140">
        <v>7285505119</v>
      </c>
    </row>
    <row r="7" spans="1:13" ht="15" customHeight="1" x14ac:dyDescent="0.2">
      <c r="A7" s="83">
        <v>2</v>
      </c>
      <c r="B7" s="410">
        <f>SUM(D7,I7,B17:H17)</f>
        <v>17636386726</v>
      </c>
      <c r="C7" s="412"/>
      <c r="D7" s="412">
        <f>SUM(F7:H7)</f>
        <v>8131247019</v>
      </c>
      <c r="E7" s="412"/>
      <c r="F7" s="412">
        <v>7182454987</v>
      </c>
      <c r="G7" s="412"/>
      <c r="H7" s="140">
        <v>948792032</v>
      </c>
      <c r="I7" s="140">
        <v>7339518571</v>
      </c>
    </row>
    <row r="8" spans="1:13" ht="15" customHeight="1" x14ac:dyDescent="0.2">
      <c r="A8" s="83">
        <v>3</v>
      </c>
      <c r="B8" s="410">
        <f>SUM(D8,I8,B18:H18)</f>
        <v>17147050745</v>
      </c>
      <c r="C8" s="412"/>
      <c r="D8" s="412">
        <f>SUM(F8:H8)</f>
        <v>7899961993</v>
      </c>
      <c r="E8" s="412"/>
      <c r="F8" s="412">
        <v>6930963438</v>
      </c>
      <c r="G8" s="412"/>
      <c r="H8" s="140">
        <v>968998555</v>
      </c>
      <c r="I8" s="140">
        <v>7055043384</v>
      </c>
    </row>
    <row r="9" spans="1:13" ht="15" customHeight="1" x14ac:dyDescent="0.2">
      <c r="A9" s="83">
        <v>4</v>
      </c>
      <c r="B9" s="410">
        <f>SUM(D9,I9,B19:H19)</f>
        <v>17614708135</v>
      </c>
      <c r="C9" s="412"/>
      <c r="D9" s="412">
        <f>SUM(F9:H9)</f>
        <v>7969175390</v>
      </c>
      <c r="E9" s="412"/>
      <c r="F9" s="411">
        <v>7012020131</v>
      </c>
      <c r="G9" s="411"/>
      <c r="H9" s="140">
        <v>957155259</v>
      </c>
      <c r="I9" s="140">
        <v>7376773582</v>
      </c>
    </row>
    <row r="10" spans="1:13" ht="15" customHeight="1" x14ac:dyDescent="0.2">
      <c r="A10" s="83">
        <v>5</v>
      </c>
      <c r="B10" s="410">
        <f>SUM(D10,I10,B20:H20)</f>
        <v>17832646604</v>
      </c>
      <c r="C10" s="412"/>
      <c r="D10" s="412">
        <f>SUM(F10:H10)</f>
        <v>8157162025</v>
      </c>
      <c r="E10" s="412"/>
      <c r="F10" s="411">
        <v>7100973710</v>
      </c>
      <c r="G10" s="411"/>
      <c r="H10" s="140">
        <v>1056188315</v>
      </c>
      <c r="I10" s="140">
        <v>7392188049</v>
      </c>
      <c r="J10" s="280"/>
      <c r="K10" s="280"/>
      <c r="L10" s="280"/>
    </row>
    <row r="11" spans="1:13" ht="5.15" customHeight="1" x14ac:dyDescent="0.2">
      <c r="A11" s="84"/>
      <c r="B11" s="415"/>
      <c r="C11" s="419"/>
      <c r="D11" s="419"/>
      <c r="E11" s="419"/>
      <c r="F11" s="419"/>
      <c r="G11" s="419"/>
      <c r="H11" s="282"/>
      <c r="I11" s="282"/>
      <c r="J11" s="280"/>
      <c r="K11" s="280"/>
      <c r="L11" s="280"/>
    </row>
    <row r="12" spans="1:13" x14ac:dyDescent="0.2">
      <c r="A12" s="85"/>
      <c r="B12" s="283"/>
      <c r="C12" s="283"/>
      <c r="D12" s="283"/>
      <c r="E12" s="283"/>
      <c r="F12" s="283"/>
      <c r="G12" s="283"/>
      <c r="H12" s="283"/>
      <c r="I12" s="283"/>
      <c r="J12" s="280"/>
      <c r="K12" s="280"/>
      <c r="L12" s="280"/>
    </row>
    <row r="13" spans="1:13" ht="17.149999999999999" customHeight="1" x14ac:dyDescent="0.2">
      <c r="A13" s="420" t="s">
        <v>89</v>
      </c>
      <c r="B13" s="413" t="s">
        <v>139</v>
      </c>
      <c r="C13" s="414"/>
      <c r="D13" s="413" t="s">
        <v>140</v>
      </c>
      <c r="E13" s="414"/>
      <c r="F13" s="413" t="s">
        <v>141</v>
      </c>
      <c r="G13" s="414"/>
      <c r="H13" s="413" t="s">
        <v>142</v>
      </c>
      <c r="I13" s="280"/>
      <c r="J13" s="280"/>
      <c r="K13" s="280"/>
      <c r="L13" s="280"/>
    </row>
    <row r="14" spans="1:13" ht="17.149999999999999" customHeight="1" x14ac:dyDescent="0.2">
      <c r="A14" s="420"/>
      <c r="B14" s="415"/>
      <c r="C14" s="416"/>
      <c r="D14" s="415"/>
      <c r="E14" s="416"/>
      <c r="F14" s="415"/>
      <c r="G14" s="416"/>
      <c r="H14" s="415"/>
      <c r="I14" s="280"/>
      <c r="J14" s="280"/>
      <c r="K14" s="280"/>
      <c r="L14" s="280"/>
    </row>
    <row r="15" spans="1:13" ht="5.15" customHeight="1" x14ac:dyDescent="0.2">
      <c r="A15" s="81"/>
      <c r="B15" s="413"/>
      <c r="C15" s="417"/>
      <c r="D15" s="417"/>
      <c r="E15" s="417"/>
      <c r="F15" s="417"/>
      <c r="G15" s="417"/>
      <c r="H15" s="281"/>
      <c r="I15" s="280"/>
      <c r="J15" s="280"/>
      <c r="K15" s="280"/>
      <c r="L15" s="280"/>
    </row>
    <row r="16" spans="1:13" ht="15" customHeight="1" x14ac:dyDescent="0.2">
      <c r="A16" s="83" t="s">
        <v>257</v>
      </c>
      <c r="B16" s="410">
        <v>251545389</v>
      </c>
      <c r="C16" s="412"/>
      <c r="D16" s="412">
        <v>616667318</v>
      </c>
      <c r="E16" s="412"/>
      <c r="F16" s="412">
        <v>0</v>
      </c>
      <c r="G16" s="412"/>
      <c r="H16" s="276">
        <v>1318341669</v>
      </c>
      <c r="I16" s="280"/>
      <c r="J16" s="280"/>
      <c r="K16" s="280"/>
      <c r="L16" s="280"/>
    </row>
    <row r="17" spans="1:12" ht="15" customHeight="1" x14ac:dyDescent="0.2">
      <c r="A17" s="83">
        <v>2</v>
      </c>
      <c r="B17" s="410">
        <v>266205281</v>
      </c>
      <c r="C17" s="412"/>
      <c r="D17" s="412">
        <v>572910475</v>
      </c>
      <c r="E17" s="412"/>
      <c r="F17" s="412">
        <v>0</v>
      </c>
      <c r="G17" s="412"/>
      <c r="H17" s="276">
        <v>1326505380</v>
      </c>
      <c r="I17" s="280"/>
      <c r="J17" s="280"/>
      <c r="K17" s="280"/>
      <c r="L17" s="280"/>
    </row>
    <row r="18" spans="1:12" ht="15" customHeight="1" x14ac:dyDescent="0.2">
      <c r="A18" s="83">
        <v>3</v>
      </c>
      <c r="B18" s="410">
        <v>275535086</v>
      </c>
      <c r="C18" s="412"/>
      <c r="D18" s="412">
        <v>616085742</v>
      </c>
      <c r="E18" s="412"/>
      <c r="F18" s="412">
        <v>0</v>
      </c>
      <c r="G18" s="412"/>
      <c r="H18" s="276">
        <v>1300424540</v>
      </c>
      <c r="I18" s="280"/>
      <c r="J18" s="280"/>
      <c r="K18" s="280"/>
      <c r="L18" s="280"/>
    </row>
    <row r="19" spans="1:12" ht="15" customHeight="1" x14ac:dyDescent="0.2">
      <c r="A19" s="83">
        <v>4</v>
      </c>
      <c r="B19" s="410">
        <v>291902910</v>
      </c>
      <c r="C19" s="411"/>
      <c r="D19" s="411">
        <v>647242903</v>
      </c>
      <c r="E19" s="411"/>
      <c r="F19" s="411">
        <v>0</v>
      </c>
      <c r="G19" s="411"/>
      <c r="H19" s="277">
        <v>1329613350</v>
      </c>
      <c r="I19" s="280"/>
      <c r="J19" s="280"/>
      <c r="K19" s="280"/>
      <c r="L19" s="280"/>
    </row>
    <row r="20" spans="1:12" ht="15" customHeight="1" x14ac:dyDescent="0.2">
      <c r="A20" s="83">
        <v>5</v>
      </c>
      <c r="B20" s="410">
        <v>298673440</v>
      </c>
      <c r="C20" s="411"/>
      <c r="D20" s="411">
        <v>650556179</v>
      </c>
      <c r="E20" s="411"/>
      <c r="F20" s="411">
        <v>0</v>
      </c>
      <c r="G20" s="411"/>
      <c r="H20" s="277">
        <v>1334066911</v>
      </c>
      <c r="I20" s="280"/>
      <c r="J20" s="280"/>
      <c r="K20" s="280"/>
      <c r="L20" s="280"/>
    </row>
    <row r="21" spans="1:12" ht="5.15" customHeight="1" x14ac:dyDescent="0.2">
      <c r="A21" s="84"/>
      <c r="B21" s="415"/>
      <c r="C21" s="419"/>
      <c r="D21" s="419"/>
      <c r="E21" s="419"/>
      <c r="F21" s="419"/>
      <c r="G21" s="419"/>
      <c r="H21" s="282"/>
      <c r="I21" s="285"/>
      <c r="J21" s="280"/>
      <c r="K21" s="280"/>
      <c r="L21" s="280"/>
    </row>
    <row r="22" spans="1:12" ht="15.75" customHeight="1" x14ac:dyDescent="0.2">
      <c r="B22" s="280"/>
      <c r="C22" s="280"/>
      <c r="D22" s="280"/>
      <c r="E22" s="280"/>
      <c r="F22" s="284"/>
      <c r="G22" s="284"/>
      <c r="H22" s="284" t="s">
        <v>213</v>
      </c>
      <c r="I22" s="280"/>
      <c r="J22" s="280"/>
      <c r="K22" s="280"/>
      <c r="L22" s="280"/>
    </row>
    <row r="23" spans="1:12" ht="15" customHeight="1" x14ac:dyDescent="0.2"/>
    <row r="24" spans="1:12" ht="15" customHeight="1" x14ac:dyDescent="0.2"/>
    <row r="25" spans="1:12" ht="20.149999999999999" customHeight="1" x14ac:dyDescent="0.2">
      <c r="A25" s="3" t="s">
        <v>143</v>
      </c>
      <c r="B25" s="3"/>
      <c r="C25" s="86"/>
      <c r="D25" s="86"/>
      <c r="E25" s="86"/>
      <c r="F25" s="86"/>
      <c r="G25" s="86"/>
      <c r="H25" s="87"/>
      <c r="I25" s="88"/>
    </row>
    <row r="26" spans="1:12" ht="15" customHeight="1" x14ac:dyDescent="0.2">
      <c r="A26" s="207"/>
      <c r="B26" s="207"/>
      <c r="C26" s="89"/>
      <c r="D26" s="89"/>
      <c r="E26" s="90"/>
      <c r="F26" s="90"/>
      <c r="G26" s="91" t="s">
        <v>144</v>
      </c>
    </row>
    <row r="27" spans="1:12" ht="20.149999999999999" customHeight="1" x14ac:dyDescent="0.2">
      <c r="A27" s="348" t="s">
        <v>145</v>
      </c>
      <c r="B27" s="345"/>
      <c r="C27" s="92" t="s">
        <v>225</v>
      </c>
      <c r="D27" s="92">
        <v>2</v>
      </c>
      <c r="E27" s="92">
        <v>3</v>
      </c>
      <c r="F27" s="92">
        <v>4</v>
      </c>
      <c r="G27" s="92">
        <v>5</v>
      </c>
    </row>
    <row r="28" spans="1:12" ht="6" customHeight="1" x14ac:dyDescent="0.2">
      <c r="A28" s="334"/>
      <c r="B28" s="335"/>
      <c r="C28" s="43"/>
      <c r="D28" s="43"/>
      <c r="E28" s="43"/>
      <c r="F28" s="43"/>
      <c r="G28" s="43"/>
    </row>
    <row r="29" spans="1:12" ht="15" customHeight="1" x14ac:dyDescent="0.2">
      <c r="A29" s="336" t="s">
        <v>152</v>
      </c>
      <c r="B29" s="336"/>
      <c r="C29" s="89">
        <v>735</v>
      </c>
      <c r="D29" s="89">
        <v>1274</v>
      </c>
      <c r="E29" s="89">
        <v>825</v>
      </c>
      <c r="F29" s="89">
        <v>529</v>
      </c>
      <c r="G29" s="89">
        <v>419</v>
      </c>
    </row>
    <row r="30" spans="1:12" ht="15" customHeight="1" x14ac:dyDescent="0.2">
      <c r="A30" s="336" t="s">
        <v>214</v>
      </c>
      <c r="B30" s="336"/>
      <c r="C30" s="89">
        <v>13624</v>
      </c>
      <c r="D30" s="89">
        <v>10129</v>
      </c>
      <c r="E30" s="89">
        <v>9918</v>
      </c>
      <c r="F30" s="89">
        <v>9484</v>
      </c>
      <c r="G30" s="89">
        <v>8699</v>
      </c>
    </row>
    <row r="31" spans="1:12" ht="15" customHeight="1" x14ac:dyDescent="0.2">
      <c r="A31" s="336" t="s">
        <v>153</v>
      </c>
      <c r="B31" s="336"/>
      <c r="C31" s="89">
        <v>747</v>
      </c>
      <c r="D31" s="89">
        <v>431</v>
      </c>
      <c r="E31" s="89">
        <v>328</v>
      </c>
      <c r="F31" s="89">
        <v>192</v>
      </c>
      <c r="G31" s="89">
        <v>182</v>
      </c>
    </row>
    <row r="32" spans="1:12" ht="15" customHeight="1" x14ac:dyDescent="0.2">
      <c r="A32" s="336" t="s">
        <v>154</v>
      </c>
      <c r="B32" s="336"/>
      <c r="C32" s="89">
        <v>38</v>
      </c>
      <c r="D32" s="89">
        <v>40</v>
      </c>
      <c r="E32" s="89">
        <v>30</v>
      </c>
      <c r="F32" s="89">
        <v>20</v>
      </c>
      <c r="G32" s="89">
        <v>18</v>
      </c>
    </row>
    <row r="33" spans="1:7" ht="15" customHeight="1" x14ac:dyDescent="0.2">
      <c r="A33" s="336" t="s">
        <v>262</v>
      </c>
      <c r="B33" s="336"/>
      <c r="C33" s="89">
        <v>4</v>
      </c>
      <c r="D33" s="89">
        <v>2</v>
      </c>
      <c r="E33" s="89">
        <v>2</v>
      </c>
      <c r="F33" s="89">
        <v>5</v>
      </c>
      <c r="G33" s="89">
        <v>2</v>
      </c>
    </row>
    <row r="34" spans="1:7" ht="15" customHeight="1" x14ac:dyDescent="0.2">
      <c r="A34" s="418" t="s">
        <v>263</v>
      </c>
      <c r="B34" s="336"/>
      <c r="C34" s="89">
        <v>78</v>
      </c>
      <c r="D34" s="89">
        <v>49</v>
      </c>
      <c r="E34" s="89">
        <v>62</v>
      </c>
      <c r="F34" s="89">
        <v>67</v>
      </c>
      <c r="G34" s="89">
        <v>56</v>
      </c>
    </row>
    <row r="35" spans="1:7" ht="15" customHeight="1" x14ac:dyDescent="0.2">
      <c r="A35" s="336" t="s">
        <v>146</v>
      </c>
      <c r="B35" s="336"/>
      <c r="C35" s="89">
        <v>1318</v>
      </c>
      <c r="D35" s="89">
        <v>1363</v>
      </c>
      <c r="E35" s="89">
        <v>1269</v>
      </c>
      <c r="F35" s="89">
        <v>1012</v>
      </c>
      <c r="G35" s="89">
        <v>1139</v>
      </c>
    </row>
    <row r="36" spans="1:7" ht="15" customHeight="1" x14ac:dyDescent="0.2">
      <c r="A36" s="336" t="s">
        <v>147</v>
      </c>
      <c r="B36" s="336"/>
      <c r="C36" s="89">
        <v>1702</v>
      </c>
      <c r="D36" s="89">
        <v>1560</v>
      </c>
      <c r="E36" s="89">
        <v>1613</v>
      </c>
      <c r="F36" s="89">
        <v>1508</v>
      </c>
      <c r="G36" s="89">
        <v>1519</v>
      </c>
    </row>
    <row r="37" spans="1:7" ht="15" customHeight="1" x14ac:dyDescent="0.2">
      <c r="A37" s="336" t="s">
        <v>148</v>
      </c>
      <c r="B37" s="336"/>
      <c r="C37" s="89">
        <v>636</v>
      </c>
      <c r="D37" s="89">
        <v>625</v>
      </c>
      <c r="E37" s="89">
        <v>590</v>
      </c>
      <c r="F37" s="89">
        <v>640</v>
      </c>
      <c r="G37" s="89">
        <v>566</v>
      </c>
    </row>
    <row r="38" spans="1:7" ht="15" customHeight="1" x14ac:dyDescent="0.2">
      <c r="A38" s="336" t="s">
        <v>264</v>
      </c>
      <c r="B38" s="336"/>
      <c r="C38" s="89">
        <v>469</v>
      </c>
      <c r="D38" s="89">
        <v>520</v>
      </c>
      <c r="E38" s="89">
        <v>454</v>
      </c>
      <c r="F38" s="89">
        <v>415</v>
      </c>
      <c r="G38" s="89">
        <v>439</v>
      </c>
    </row>
    <row r="39" spans="1:7" ht="15" customHeight="1" x14ac:dyDescent="0.2">
      <c r="A39" s="336" t="s">
        <v>149</v>
      </c>
      <c r="B39" s="336"/>
      <c r="C39" s="89">
        <v>1209</v>
      </c>
      <c r="D39" s="89">
        <v>1245</v>
      </c>
      <c r="E39" s="89">
        <v>1196</v>
      </c>
      <c r="F39" s="89">
        <v>1192</v>
      </c>
      <c r="G39" s="89">
        <v>1676</v>
      </c>
    </row>
    <row r="40" spans="1:7" ht="15" customHeight="1" x14ac:dyDescent="0.2">
      <c r="A40" s="336" t="s">
        <v>265</v>
      </c>
      <c r="B40" s="336"/>
      <c r="C40" s="89">
        <v>181</v>
      </c>
      <c r="D40" s="89">
        <v>210</v>
      </c>
      <c r="E40" s="89">
        <v>157</v>
      </c>
      <c r="F40" s="89">
        <v>163</v>
      </c>
      <c r="G40" s="89">
        <v>168</v>
      </c>
    </row>
    <row r="41" spans="1:7" ht="15" customHeight="1" x14ac:dyDescent="0.2">
      <c r="A41" s="336" t="s">
        <v>266</v>
      </c>
      <c r="B41" s="336"/>
      <c r="C41" s="89">
        <v>71</v>
      </c>
      <c r="D41" s="89">
        <v>38</v>
      </c>
      <c r="E41" s="89">
        <v>28</v>
      </c>
      <c r="F41" s="89">
        <v>25</v>
      </c>
      <c r="G41" s="89">
        <v>58</v>
      </c>
    </row>
    <row r="42" spans="1:7" ht="15" customHeight="1" x14ac:dyDescent="0.2">
      <c r="A42" s="336" t="s">
        <v>150</v>
      </c>
      <c r="B42" s="336"/>
      <c r="C42" s="89">
        <v>403</v>
      </c>
      <c r="D42" s="89">
        <v>347</v>
      </c>
      <c r="E42" s="89">
        <v>305</v>
      </c>
      <c r="F42" s="89">
        <v>375</v>
      </c>
      <c r="G42" s="89">
        <v>336</v>
      </c>
    </row>
    <row r="43" spans="1:7" ht="15" customHeight="1" x14ac:dyDescent="0.2">
      <c r="A43" s="336" t="s">
        <v>151</v>
      </c>
      <c r="B43" s="336"/>
      <c r="C43" s="89">
        <v>28</v>
      </c>
      <c r="D43" s="89">
        <v>53</v>
      </c>
      <c r="E43" s="89">
        <v>72</v>
      </c>
      <c r="F43" s="89">
        <v>26</v>
      </c>
      <c r="G43" s="89">
        <v>44</v>
      </c>
    </row>
    <row r="44" spans="1:7" ht="15" customHeight="1" x14ac:dyDescent="0.2">
      <c r="A44" s="418" t="s">
        <v>267</v>
      </c>
      <c r="B44" s="336"/>
      <c r="C44" s="89">
        <v>16</v>
      </c>
      <c r="D44" s="89">
        <v>26</v>
      </c>
      <c r="E44" s="89">
        <v>21</v>
      </c>
      <c r="F44" s="89">
        <v>12</v>
      </c>
      <c r="G44" s="89">
        <v>13</v>
      </c>
    </row>
    <row r="45" spans="1:7" ht="15" customHeight="1" x14ac:dyDescent="0.2">
      <c r="A45" s="336" t="s">
        <v>268</v>
      </c>
      <c r="B45" s="336"/>
      <c r="C45" s="89">
        <v>39</v>
      </c>
      <c r="D45" s="89">
        <v>81</v>
      </c>
      <c r="E45" s="89">
        <v>63</v>
      </c>
      <c r="F45" s="89">
        <v>47</v>
      </c>
      <c r="G45" s="89">
        <v>92</v>
      </c>
    </row>
    <row r="46" spans="1:7" ht="15" customHeight="1" x14ac:dyDescent="0.2">
      <c r="A46" s="336" t="s">
        <v>269</v>
      </c>
      <c r="B46" s="336"/>
      <c r="C46" s="89">
        <v>5</v>
      </c>
      <c r="D46" s="89">
        <v>1</v>
      </c>
      <c r="E46" s="89">
        <v>2</v>
      </c>
      <c r="F46" s="89">
        <v>19</v>
      </c>
      <c r="G46" s="89">
        <v>24</v>
      </c>
    </row>
    <row r="47" spans="1:7" ht="15" customHeight="1" x14ac:dyDescent="0.2">
      <c r="A47" s="418" t="s">
        <v>290</v>
      </c>
      <c r="B47" s="336"/>
      <c r="C47" s="89">
        <v>0</v>
      </c>
      <c r="D47" s="89">
        <v>7</v>
      </c>
      <c r="E47" s="89">
        <v>0</v>
      </c>
      <c r="F47" s="89">
        <v>6</v>
      </c>
      <c r="G47" s="89">
        <v>10</v>
      </c>
    </row>
    <row r="48" spans="1:7" ht="15" customHeight="1" x14ac:dyDescent="0.2">
      <c r="A48" s="336" t="s">
        <v>270</v>
      </c>
      <c r="B48" s="336"/>
      <c r="C48" s="89">
        <v>42</v>
      </c>
      <c r="D48" s="89" t="s">
        <v>42</v>
      </c>
      <c r="E48" s="89" t="s">
        <v>42</v>
      </c>
      <c r="F48" s="89" t="s">
        <v>42</v>
      </c>
      <c r="G48" s="89" t="s">
        <v>42</v>
      </c>
    </row>
    <row r="49" spans="1:8" ht="15" customHeight="1" x14ac:dyDescent="0.2">
      <c r="A49" s="354" t="s">
        <v>271</v>
      </c>
      <c r="B49" s="354"/>
      <c r="C49" s="89">
        <v>5</v>
      </c>
      <c r="D49" s="89">
        <v>9</v>
      </c>
      <c r="E49" s="89">
        <v>1</v>
      </c>
      <c r="F49" s="89">
        <v>6</v>
      </c>
      <c r="G49" s="89">
        <v>0</v>
      </c>
    </row>
    <row r="50" spans="1:8" ht="15" customHeight="1" x14ac:dyDescent="0.2">
      <c r="A50" s="336" t="s">
        <v>155</v>
      </c>
      <c r="B50" s="336"/>
      <c r="C50" s="89">
        <v>1714</v>
      </c>
      <c r="D50" s="89">
        <v>1868</v>
      </c>
      <c r="E50" s="89">
        <v>1947</v>
      </c>
      <c r="F50" s="89">
        <v>1852</v>
      </c>
      <c r="G50" s="89">
        <v>1709</v>
      </c>
    </row>
    <row r="51" spans="1:8" ht="15" customHeight="1" x14ac:dyDescent="0.2">
      <c r="A51" s="354" t="s">
        <v>272</v>
      </c>
      <c r="B51" s="354"/>
      <c r="C51" s="89">
        <v>2287</v>
      </c>
      <c r="D51" s="89">
        <v>2316</v>
      </c>
      <c r="E51" s="89">
        <v>2274</v>
      </c>
      <c r="F51" s="89">
        <v>2040</v>
      </c>
      <c r="G51" s="89">
        <v>867</v>
      </c>
    </row>
    <row r="52" spans="1:8" ht="15" customHeight="1" x14ac:dyDescent="0.2">
      <c r="A52" s="336" t="s">
        <v>273</v>
      </c>
      <c r="B52" s="336"/>
      <c r="C52" s="89">
        <v>357</v>
      </c>
      <c r="D52" s="89">
        <v>189</v>
      </c>
      <c r="E52" s="89">
        <v>151</v>
      </c>
      <c r="F52" s="89">
        <v>160</v>
      </c>
      <c r="G52" s="89">
        <v>244</v>
      </c>
    </row>
    <row r="53" spans="1:8" ht="15" customHeight="1" x14ac:dyDescent="0.2">
      <c r="A53" s="418" t="s">
        <v>274</v>
      </c>
      <c r="B53" s="336"/>
      <c r="C53" s="89">
        <v>6</v>
      </c>
      <c r="D53" s="89">
        <v>11</v>
      </c>
      <c r="E53" s="89">
        <v>15</v>
      </c>
      <c r="F53" s="89">
        <v>11</v>
      </c>
      <c r="G53" s="89">
        <v>2</v>
      </c>
    </row>
    <row r="54" spans="1:8" ht="15" customHeight="1" x14ac:dyDescent="0.2">
      <c r="A54" s="372" t="s">
        <v>156</v>
      </c>
      <c r="B54" s="351"/>
      <c r="C54" s="89">
        <f>SUM(C29:C53)</f>
        <v>25714</v>
      </c>
      <c r="D54" s="89">
        <f>SUM(D29:D53)</f>
        <v>22394</v>
      </c>
      <c r="E54" s="89">
        <f>SUM(E29:E53)</f>
        <v>21323</v>
      </c>
      <c r="F54" s="89">
        <f>SUM(F29:F53)</f>
        <v>19806</v>
      </c>
      <c r="G54" s="89">
        <f>SUM(G29:G53)</f>
        <v>18282</v>
      </c>
    </row>
    <row r="55" spans="1:8" ht="6" customHeight="1" x14ac:dyDescent="0.2">
      <c r="A55" s="340"/>
      <c r="B55" s="341"/>
      <c r="C55" s="10"/>
      <c r="D55" s="10"/>
      <c r="E55" s="94"/>
      <c r="F55" s="94"/>
      <c r="G55" s="94"/>
    </row>
    <row r="56" spans="1:8" x14ac:dyDescent="0.2">
      <c r="A56" s="7"/>
      <c r="B56" s="7"/>
      <c r="C56" s="89"/>
      <c r="D56" s="89"/>
      <c r="E56" s="93"/>
      <c r="F56" s="89"/>
      <c r="G56" s="89" t="s">
        <v>215</v>
      </c>
      <c r="H56" s="93"/>
    </row>
    <row r="57" spans="1:8" x14ac:dyDescent="0.2">
      <c r="A57" s="7" t="s">
        <v>157</v>
      </c>
      <c r="B57" s="7"/>
      <c r="C57" s="93"/>
      <c r="D57" s="93"/>
      <c r="E57" s="93"/>
      <c r="F57" s="93"/>
      <c r="G57" s="93"/>
    </row>
    <row r="58" spans="1:8" x14ac:dyDescent="0.2">
      <c r="A58" s="79" t="s">
        <v>296</v>
      </c>
      <c r="B58" s="112"/>
    </row>
    <row r="59" spans="1:8" x14ac:dyDescent="0.2">
      <c r="A59" s="55" t="s">
        <v>291</v>
      </c>
    </row>
  </sheetData>
  <mergeCells count="81">
    <mergeCell ref="F20:G20"/>
    <mergeCell ref="B20:C20"/>
    <mergeCell ref="D20:E20"/>
    <mergeCell ref="A55:B55"/>
    <mergeCell ref="A47:B47"/>
    <mergeCell ref="A48:B48"/>
    <mergeCell ref="A49:B49"/>
    <mergeCell ref="A52:B52"/>
    <mergeCell ref="F21:G21"/>
    <mergeCell ref="A30:B30"/>
    <mergeCell ref="A31:B31"/>
    <mergeCell ref="A27:B27"/>
    <mergeCell ref="B21:C21"/>
    <mergeCell ref="D21:E21"/>
    <mergeCell ref="A54:B54"/>
    <mergeCell ref="A44:B44"/>
    <mergeCell ref="I3:I4"/>
    <mergeCell ref="F4:G4"/>
    <mergeCell ref="F5:G5"/>
    <mergeCell ref="A3:A4"/>
    <mergeCell ref="B3:C4"/>
    <mergeCell ref="D3:E4"/>
    <mergeCell ref="B5:C5"/>
    <mergeCell ref="D5:E5"/>
    <mergeCell ref="H13:H14"/>
    <mergeCell ref="F6:G6"/>
    <mergeCell ref="F11:G11"/>
    <mergeCell ref="A50:B50"/>
    <mergeCell ref="A51:B51"/>
    <mergeCell ref="B6:C6"/>
    <mergeCell ref="D6:E6"/>
    <mergeCell ref="B11:C11"/>
    <mergeCell ref="D11:E11"/>
    <mergeCell ref="B7:C7"/>
    <mergeCell ref="A13:A14"/>
    <mergeCell ref="B13:C14"/>
    <mergeCell ref="D13:E14"/>
    <mergeCell ref="A32:B32"/>
    <mergeCell ref="A28:B28"/>
    <mergeCell ref="A29:B29"/>
    <mergeCell ref="F17:G17"/>
    <mergeCell ref="F7:G7"/>
    <mergeCell ref="B8:C8"/>
    <mergeCell ref="D8:E8"/>
    <mergeCell ref="F8:G8"/>
    <mergeCell ref="D7:E7"/>
    <mergeCell ref="F10:G10"/>
    <mergeCell ref="D9:E9"/>
    <mergeCell ref="F9:G9"/>
    <mergeCell ref="A43:B43"/>
    <mergeCell ref="A53:B53"/>
    <mergeCell ref="A45:B45"/>
    <mergeCell ref="A46:B46"/>
    <mergeCell ref="B9:C9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B18:C18"/>
    <mergeCell ref="B19:C19"/>
    <mergeCell ref="D19:E19"/>
    <mergeCell ref="F19:G19"/>
    <mergeCell ref="B10:C10"/>
    <mergeCell ref="D10:E10"/>
    <mergeCell ref="F18:G18"/>
    <mergeCell ref="F16:G16"/>
    <mergeCell ref="B16:C16"/>
    <mergeCell ref="D16:E16"/>
    <mergeCell ref="D18:E18"/>
    <mergeCell ref="B17:C17"/>
    <mergeCell ref="D17:E17"/>
    <mergeCell ref="F13:G14"/>
    <mergeCell ref="B15:C15"/>
    <mergeCell ref="D15:E15"/>
    <mergeCell ref="F15:G15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4" firstPageNumber="114" orientation="portrait" useFirstPageNumber="1" horizontalDpi="300" verticalDpi="300" r:id="rId1"/>
  <headerFooter scaleWithDoc="0" alignWithMargins="0">
    <oddHeader>&amp;C&amp;12Ｐ　行財政・市議会</oddHeader>
    <oddFooter>&amp;C&amp;12&amp;P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3"/>
  <sheetViews>
    <sheetView zoomScaleNormal="100" workbookViewId="0"/>
  </sheetViews>
  <sheetFormatPr defaultColWidth="9.09765625" defaultRowHeight="12" x14ac:dyDescent="0.2"/>
  <cols>
    <col min="1" max="1" width="21.69921875" style="151" customWidth="1"/>
    <col min="2" max="6" width="12.296875" style="152" customWidth="1"/>
    <col min="7" max="8" width="12.296875" style="151" customWidth="1"/>
    <col min="9" max="9" width="11.296875" style="151" customWidth="1"/>
    <col min="10" max="10" width="10.296875" style="151" customWidth="1"/>
    <col min="11" max="11" width="7.3984375" style="151" customWidth="1"/>
    <col min="12" max="13" width="7.296875" style="151" customWidth="1"/>
    <col min="14" max="14" width="11.69921875" style="151" customWidth="1"/>
    <col min="15" max="15" width="9.09765625" style="151"/>
    <col min="16" max="17" width="10.296875" style="151" bestFit="1" customWidth="1"/>
    <col min="18" max="16384" width="9.09765625" style="151"/>
  </cols>
  <sheetData>
    <row r="1" spans="1:15" ht="19.899999999999999" customHeight="1" x14ac:dyDescent="0.2">
      <c r="A1" s="3" t="s">
        <v>158</v>
      </c>
      <c r="B1" s="101"/>
      <c r="C1" s="101"/>
      <c r="D1" s="101"/>
      <c r="E1" s="101"/>
      <c r="F1" s="101"/>
      <c r="I1" s="34"/>
      <c r="J1" s="34"/>
      <c r="K1" s="34"/>
      <c r="L1" s="34"/>
      <c r="M1" s="34"/>
    </row>
    <row r="2" spans="1:15" ht="7" customHeight="1" x14ac:dyDescent="0.2">
      <c r="A2" s="3"/>
      <c r="B2" s="101"/>
      <c r="C2" s="101"/>
      <c r="D2" s="101"/>
      <c r="E2" s="101"/>
      <c r="F2" s="101"/>
      <c r="I2" s="34"/>
      <c r="J2" s="34"/>
      <c r="K2" s="34"/>
      <c r="L2" s="34"/>
      <c r="M2" s="34"/>
    </row>
    <row r="3" spans="1:15" ht="15" customHeight="1" x14ac:dyDescent="0.2">
      <c r="A3" s="167" t="s">
        <v>313</v>
      </c>
      <c r="B3" s="167"/>
      <c r="C3" s="167"/>
      <c r="D3" s="9"/>
      <c r="E3" s="94"/>
      <c r="F3" s="94"/>
      <c r="G3" s="94"/>
      <c r="H3" s="10" t="s">
        <v>216</v>
      </c>
      <c r="I3" s="34"/>
      <c r="J3" s="34"/>
      <c r="K3" s="34"/>
      <c r="L3" s="34"/>
      <c r="M3" s="34"/>
    </row>
    <row r="4" spans="1:15" s="18" customFormat="1" ht="17.149999999999999" customHeight="1" x14ac:dyDescent="0.2">
      <c r="A4" s="335" t="s">
        <v>159</v>
      </c>
      <c r="B4" s="422" t="s">
        <v>160</v>
      </c>
      <c r="C4" s="424" t="s">
        <v>161</v>
      </c>
      <c r="D4" s="414" t="s">
        <v>162</v>
      </c>
      <c r="E4" s="338" t="s">
        <v>163</v>
      </c>
      <c r="F4" s="344" t="s">
        <v>164</v>
      </c>
      <c r="G4" s="345"/>
      <c r="H4" s="213" t="s">
        <v>165</v>
      </c>
      <c r="I4" s="7"/>
      <c r="J4" s="7"/>
      <c r="K4" s="7"/>
      <c r="L4" s="7"/>
      <c r="M4" s="7"/>
    </row>
    <row r="5" spans="1:15" s="18" customFormat="1" ht="17.149999999999999" customHeight="1" x14ac:dyDescent="0.2">
      <c r="A5" s="337"/>
      <c r="B5" s="423"/>
      <c r="C5" s="425"/>
      <c r="D5" s="416"/>
      <c r="E5" s="339"/>
      <c r="F5" s="157" t="s">
        <v>166</v>
      </c>
      <c r="G5" s="95" t="s">
        <v>167</v>
      </c>
      <c r="H5" s="95" t="s">
        <v>168</v>
      </c>
      <c r="I5" s="7"/>
      <c r="J5" s="7"/>
      <c r="K5" s="7"/>
      <c r="L5" s="7"/>
      <c r="M5" s="7"/>
    </row>
    <row r="6" spans="1:15" s="18" customFormat="1" ht="17.149999999999999" customHeight="1" x14ac:dyDescent="0.2">
      <c r="A6" s="154"/>
      <c r="B6" s="43" t="s">
        <v>169</v>
      </c>
      <c r="C6" s="43" t="s">
        <v>170</v>
      </c>
      <c r="D6" s="43" t="s">
        <v>170</v>
      </c>
      <c r="E6" s="43" t="s">
        <v>170</v>
      </c>
      <c r="F6" s="43" t="s">
        <v>170</v>
      </c>
      <c r="G6" s="43" t="s">
        <v>170</v>
      </c>
      <c r="H6" s="215" t="s">
        <v>170</v>
      </c>
      <c r="I6" s="7"/>
      <c r="J6" s="7"/>
      <c r="K6" s="7"/>
      <c r="L6" s="7"/>
      <c r="M6" s="7"/>
    </row>
    <row r="7" spans="1:15" s="18" customFormat="1" ht="5.15" customHeight="1" x14ac:dyDescent="0.2">
      <c r="A7" s="154"/>
      <c r="B7" s="11"/>
      <c r="C7" s="11"/>
      <c r="D7" s="11"/>
      <c r="E7" s="11"/>
      <c r="F7" s="11"/>
      <c r="G7" s="11"/>
      <c r="H7" s="211"/>
      <c r="I7" s="7"/>
      <c r="J7" s="7"/>
      <c r="K7" s="7"/>
      <c r="L7" s="7"/>
      <c r="M7" s="7"/>
    </row>
    <row r="8" spans="1:15" s="18" customFormat="1" ht="17.149999999999999" customHeight="1" x14ac:dyDescent="0.2">
      <c r="A8" s="97" t="s">
        <v>171</v>
      </c>
      <c r="B8" s="299">
        <v>120</v>
      </c>
      <c r="C8" s="299">
        <v>46915</v>
      </c>
      <c r="D8" s="299">
        <v>1183473</v>
      </c>
      <c r="E8" s="299">
        <v>102097</v>
      </c>
      <c r="F8" s="299">
        <v>1139072</v>
      </c>
      <c r="G8" s="299">
        <v>1138589</v>
      </c>
      <c r="H8" s="300">
        <v>31944</v>
      </c>
      <c r="I8" s="27"/>
      <c r="J8" s="7"/>
      <c r="K8" s="7"/>
      <c r="L8" s="7"/>
      <c r="M8" s="7"/>
    </row>
    <row r="9" spans="1:15" s="18" customFormat="1" ht="17.149999999999999" customHeight="1" x14ac:dyDescent="0.2">
      <c r="A9" s="98" t="s">
        <v>172</v>
      </c>
      <c r="B9" s="299">
        <f>15098+215</f>
        <v>15313</v>
      </c>
      <c r="C9" s="299">
        <v>22125419</v>
      </c>
      <c r="D9" s="299">
        <v>499990</v>
      </c>
      <c r="E9" s="299">
        <v>13144307</v>
      </c>
      <c r="F9" s="299">
        <v>9490655</v>
      </c>
      <c r="G9" s="299">
        <v>509467</v>
      </c>
      <c r="H9" s="300">
        <v>395010</v>
      </c>
      <c r="I9" s="27"/>
      <c r="J9" s="7"/>
      <c r="K9" s="7"/>
      <c r="L9" s="7"/>
      <c r="M9" s="7"/>
    </row>
    <row r="10" spans="1:15" s="18" customFormat="1" ht="17.149999999999999" customHeight="1" x14ac:dyDescent="0.2">
      <c r="A10" s="98" t="s">
        <v>173</v>
      </c>
      <c r="B10" s="299">
        <f>13188+700</f>
        <v>13888</v>
      </c>
      <c r="C10" s="299">
        <v>36085928</v>
      </c>
      <c r="D10" s="299">
        <v>893186</v>
      </c>
      <c r="E10" s="299">
        <v>15683972</v>
      </c>
      <c r="F10" s="299">
        <v>21306226</v>
      </c>
      <c r="G10" s="299">
        <v>904207</v>
      </c>
      <c r="H10" s="300">
        <v>1041257</v>
      </c>
      <c r="I10" s="27"/>
      <c r="J10" s="11"/>
      <c r="K10" s="7"/>
      <c r="L10" s="7"/>
      <c r="M10" s="7"/>
      <c r="O10" s="30"/>
    </row>
    <row r="11" spans="1:15" s="18" customFormat="1" ht="17.149999999999999" customHeight="1" x14ac:dyDescent="0.2">
      <c r="A11" s="98" t="s">
        <v>174</v>
      </c>
      <c r="B11" s="299">
        <f>7712+855</f>
        <v>8567</v>
      </c>
      <c r="C11" s="299">
        <v>33153303</v>
      </c>
      <c r="D11" s="299">
        <v>439875</v>
      </c>
      <c r="E11" s="299">
        <v>12134510</v>
      </c>
      <c r="F11" s="299">
        <v>21478037</v>
      </c>
      <c r="G11" s="299">
        <v>459190</v>
      </c>
      <c r="H11" s="300">
        <v>1082362</v>
      </c>
      <c r="I11" s="27"/>
      <c r="J11" s="11"/>
      <c r="K11" s="7"/>
      <c r="L11" s="7"/>
      <c r="M11" s="7"/>
      <c r="O11" s="30"/>
    </row>
    <row r="12" spans="1:15" s="18" customFormat="1" ht="17.149999999999999" customHeight="1" x14ac:dyDescent="0.2">
      <c r="A12" s="98" t="s">
        <v>175</v>
      </c>
      <c r="B12" s="299">
        <f>4547+349</f>
        <v>4896</v>
      </c>
      <c r="C12" s="299">
        <v>25368301</v>
      </c>
      <c r="D12" s="299">
        <v>490737</v>
      </c>
      <c r="E12" s="299">
        <v>8419661</v>
      </c>
      <c r="F12" s="299">
        <v>17445477</v>
      </c>
      <c r="G12" s="299">
        <v>496783</v>
      </c>
      <c r="H12" s="300">
        <v>899829</v>
      </c>
      <c r="I12" s="27"/>
      <c r="J12" s="11"/>
      <c r="K12" s="7"/>
      <c r="L12" s="7"/>
      <c r="M12" s="7"/>
      <c r="O12" s="30"/>
    </row>
    <row r="13" spans="1:15" s="18" customFormat="1" ht="17.149999999999999" customHeight="1" x14ac:dyDescent="0.2">
      <c r="A13" s="98" t="s">
        <v>176</v>
      </c>
      <c r="B13" s="299">
        <f>3610+38</f>
        <v>3648</v>
      </c>
      <c r="C13" s="299">
        <v>24106199</v>
      </c>
      <c r="D13" s="299">
        <v>315263</v>
      </c>
      <c r="E13" s="299">
        <v>7283733</v>
      </c>
      <c r="F13" s="299">
        <v>17148626</v>
      </c>
      <c r="G13" s="299">
        <v>326113</v>
      </c>
      <c r="H13" s="300">
        <v>899073</v>
      </c>
      <c r="I13" s="27"/>
      <c r="J13" s="11"/>
      <c r="K13" s="7"/>
      <c r="L13" s="7"/>
      <c r="M13" s="7"/>
      <c r="O13" s="30"/>
    </row>
    <row r="14" spans="1:15" s="18" customFormat="1" ht="17.149999999999999" customHeight="1" x14ac:dyDescent="0.2">
      <c r="A14" s="98" t="s">
        <v>177</v>
      </c>
      <c r="B14" s="299">
        <f>1297+1</f>
        <v>1298</v>
      </c>
      <c r="C14" s="299">
        <v>10791527</v>
      </c>
      <c r="D14" s="299">
        <v>333963</v>
      </c>
      <c r="E14" s="299">
        <v>2802033</v>
      </c>
      <c r="F14" s="299">
        <v>8328805</v>
      </c>
      <c r="G14" s="299">
        <v>339292</v>
      </c>
      <c r="H14" s="300">
        <v>433052</v>
      </c>
      <c r="I14" s="27"/>
      <c r="J14" s="11"/>
      <c r="K14" s="7"/>
      <c r="L14" s="7"/>
      <c r="M14" s="7"/>
      <c r="O14" s="30"/>
    </row>
    <row r="15" spans="1:15" s="18" customFormat="1" ht="17.149999999999999" customHeight="1" x14ac:dyDescent="0.2">
      <c r="A15" s="99" t="s">
        <v>178</v>
      </c>
      <c r="B15" s="299">
        <f>1154</f>
        <v>1154</v>
      </c>
      <c r="C15" s="299">
        <v>12142375</v>
      </c>
      <c r="D15" s="299">
        <v>207855</v>
      </c>
      <c r="E15" s="299">
        <v>2617219</v>
      </c>
      <c r="F15" s="299">
        <v>9767222</v>
      </c>
      <c r="G15" s="299">
        <v>242038</v>
      </c>
      <c r="H15" s="300">
        <v>517827</v>
      </c>
      <c r="I15" s="27"/>
      <c r="J15" s="11"/>
      <c r="K15" s="7"/>
      <c r="L15" s="7"/>
      <c r="M15" s="7"/>
      <c r="O15" s="30"/>
    </row>
    <row r="16" spans="1:15" s="18" customFormat="1" ht="17.149999999999999" customHeight="1" x14ac:dyDescent="0.2">
      <c r="A16" s="97" t="s">
        <v>179</v>
      </c>
      <c r="B16" s="299">
        <f>857+220+32+7</f>
        <v>1116</v>
      </c>
      <c r="C16" s="299">
        <f>13557720+6828242+2176732+1048610</f>
        <v>23611304</v>
      </c>
      <c r="D16" s="299">
        <v>789285</v>
      </c>
      <c r="E16" s="299">
        <f>2076912+489946+71803+14750</f>
        <v>2653411</v>
      </c>
      <c r="F16" s="299">
        <v>21748515</v>
      </c>
      <c r="G16" s="299">
        <v>790567</v>
      </c>
      <c r="H16" s="300">
        <v>1142072</v>
      </c>
      <c r="I16" s="27"/>
      <c r="J16" s="7"/>
      <c r="K16" s="7"/>
      <c r="L16" s="7"/>
      <c r="M16" s="7"/>
    </row>
    <row r="17" spans="1:15" s="18" customFormat="1" ht="5.15" customHeight="1" x14ac:dyDescent="0.2">
      <c r="A17" s="163"/>
      <c r="B17" s="291"/>
      <c r="C17" s="291"/>
      <c r="D17" s="27"/>
      <c r="E17" s="291"/>
      <c r="F17" s="291"/>
      <c r="G17" s="291"/>
      <c r="H17" s="216"/>
      <c r="I17" s="11"/>
      <c r="J17" s="11"/>
      <c r="K17" s="7"/>
      <c r="L17" s="7"/>
      <c r="M17" s="7"/>
      <c r="O17" s="30"/>
    </row>
    <row r="18" spans="1:15" s="18" customFormat="1" ht="17.149999999999999" customHeight="1" x14ac:dyDescent="0.2">
      <c r="A18" s="154" t="s">
        <v>19</v>
      </c>
      <c r="B18" s="28">
        <f>SUM(B8:B17)</f>
        <v>50000</v>
      </c>
      <c r="C18" s="28">
        <f>SUM(C8:C17)</f>
        <v>187431271</v>
      </c>
      <c r="D18" s="28">
        <f t="shared" ref="D18:G18" si="0">SUM(D8:D17)</f>
        <v>5153627</v>
      </c>
      <c r="E18" s="28">
        <f t="shared" si="0"/>
        <v>64840943</v>
      </c>
      <c r="F18" s="28">
        <f t="shared" si="0"/>
        <v>127852635</v>
      </c>
      <c r="G18" s="28">
        <f t="shared" si="0"/>
        <v>5206246</v>
      </c>
      <c r="H18" s="216">
        <f>SUM(H8:H17)</f>
        <v>6442426</v>
      </c>
      <c r="I18" s="7"/>
      <c r="J18" s="7"/>
      <c r="K18" s="7"/>
      <c r="L18" s="7"/>
      <c r="M18" s="7"/>
    </row>
    <row r="19" spans="1:15" s="18" customFormat="1" ht="4.5" customHeight="1" x14ac:dyDescent="0.2">
      <c r="A19" s="158"/>
      <c r="B19" s="16"/>
      <c r="C19" s="16"/>
      <c r="D19" s="16"/>
      <c r="E19" s="16"/>
      <c r="F19" s="16"/>
      <c r="G19" s="16"/>
      <c r="H19" s="217"/>
      <c r="I19" s="11"/>
      <c r="J19" s="11"/>
      <c r="K19" s="7"/>
      <c r="L19" s="7"/>
      <c r="M19" s="7"/>
      <c r="O19" s="30"/>
    </row>
    <row r="20" spans="1:15" s="18" customFormat="1" ht="17.149999999999999" customHeight="1" x14ac:dyDescent="0.2">
      <c r="A20" s="39"/>
      <c r="B20" s="40"/>
      <c r="C20" s="28"/>
      <c r="D20" s="28"/>
      <c r="E20" s="28"/>
      <c r="F20" s="28"/>
      <c r="H20" s="28" t="s">
        <v>215</v>
      </c>
      <c r="I20" s="11"/>
      <c r="J20" s="11"/>
      <c r="K20" s="7"/>
      <c r="L20" s="7"/>
      <c r="M20" s="7"/>
      <c r="O20" s="30"/>
    </row>
    <row r="21" spans="1:15" ht="15" customHeight="1" x14ac:dyDescent="0.2"/>
    <row r="22" spans="1:15" ht="15" customHeight="1" x14ac:dyDescent="0.2"/>
    <row r="23" spans="1:15" ht="15" customHeight="1" x14ac:dyDescent="0.2"/>
    <row r="24" spans="1:15" s="141" customFormat="1" ht="20.149999999999999" customHeight="1" x14ac:dyDescent="0.2">
      <c r="A24" s="3" t="s">
        <v>275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75"/>
      <c r="M24" s="75"/>
      <c r="O24" s="142"/>
    </row>
    <row r="25" spans="1:15" s="18" customFormat="1" ht="7" customHeight="1" x14ac:dyDescent="0.2">
      <c r="A25" s="34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7"/>
      <c r="M25" s="7"/>
      <c r="O25" s="30"/>
    </row>
    <row r="26" spans="1:15" s="18" customFormat="1" ht="15" customHeight="1" x14ac:dyDescent="0.2">
      <c r="A26" s="101" t="s">
        <v>314</v>
      </c>
      <c r="B26" s="101"/>
      <c r="C26" s="101"/>
      <c r="D26" s="9"/>
      <c r="E26" s="102"/>
      <c r="F26" s="10" t="s">
        <v>217</v>
      </c>
      <c r="G26" s="7"/>
      <c r="H26" s="7"/>
      <c r="J26" s="30"/>
    </row>
    <row r="27" spans="1:15" s="18" customFormat="1" ht="17.149999999999999" customHeight="1" x14ac:dyDescent="0.2">
      <c r="A27" s="335" t="s">
        <v>159</v>
      </c>
      <c r="B27" s="422" t="s">
        <v>160</v>
      </c>
      <c r="C27" s="424" t="s">
        <v>161</v>
      </c>
      <c r="D27" s="338" t="s">
        <v>163</v>
      </c>
      <c r="E27" s="338" t="s">
        <v>180</v>
      </c>
      <c r="F27" s="212" t="s">
        <v>165</v>
      </c>
      <c r="G27" s="7"/>
      <c r="H27" s="7"/>
    </row>
    <row r="28" spans="1:15" s="18" customFormat="1" ht="17.149999999999999" customHeight="1" x14ac:dyDescent="0.2">
      <c r="A28" s="337"/>
      <c r="B28" s="423"/>
      <c r="C28" s="425"/>
      <c r="D28" s="339"/>
      <c r="E28" s="339"/>
      <c r="F28" s="214" t="s">
        <v>168</v>
      </c>
    </row>
    <row r="29" spans="1:15" s="18" customFormat="1" ht="17.149999999999999" customHeight="1" x14ac:dyDescent="0.2">
      <c r="A29" s="154"/>
      <c r="B29" s="43" t="s">
        <v>169</v>
      </c>
      <c r="C29" s="43" t="s">
        <v>170</v>
      </c>
      <c r="D29" s="43" t="s">
        <v>170</v>
      </c>
      <c r="E29" s="43" t="s">
        <v>170</v>
      </c>
      <c r="F29" s="215" t="s">
        <v>170</v>
      </c>
    </row>
    <row r="30" spans="1:15" s="18" customFormat="1" ht="6" customHeight="1" x14ac:dyDescent="0.2">
      <c r="A30" s="154"/>
      <c r="B30" s="11"/>
      <c r="C30" s="11"/>
      <c r="D30" s="11"/>
      <c r="E30" s="11"/>
      <c r="F30" s="211"/>
    </row>
    <row r="31" spans="1:15" s="18" customFormat="1" ht="17.149999999999999" customHeight="1" x14ac:dyDescent="0.2">
      <c r="A31" s="97" t="s">
        <v>171</v>
      </c>
      <c r="B31" s="299"/>
      <c r="C31" s="299"/>
      <c r="D31" s="236"/>
      <c r="E31" s="236"/>
      <c r="F31" s="301"/>
    </row>
    <row r="32" spans="1:15" s="18" customFormat="1" ht="17.149999999999999" customHeight="1" x14ac:dyDescent="0.2">
      <c r="A32" s="98" t="s">
        <v>172</v>
      </c>
      <c r="B32" s="299">
        <v>9890</v>
      </c>
      <c r="C32" s="299">
        <v>14337308</v>
      </c>
      <c r="D32" s="236">
        <v>8353053</v>
      </c>
      <c r="E32" s="236">
        <v>5984255</v>
      </c>
      <c r="F32" s="301">
        <f>261391+1948</f>
        <v>263339</v>
      </c>
    </row>
    <row r="33" spans="1:6" s="18" customFormat="1" ht="17.149999999999999" customHeight="1" x14ac:dyDescent="0.2">
      <c r="A33" s="98" t="s">
        <v>173</v>
      </c>
      <c r="B33" s="299">
        <v>11652</v>
      </c>
      <c r="C33" s="299">
        <v>30562985</v>
      </c>
      <c r="D33" s="236">
        <v>13284700</v>
      </c>
      <c r="E33" s="236">
        <v>17278285</v>
      </c>
      <c r="F33" s="301">
        <f>838142+22958</f>
        <v>861100</v>
      </c>
    </row>
    <row r="34" spans="1:6" s="18" customFormat="1" ht="17.149999999999999" customHeight="1" x14ac:dyDescent="0.2">
      <c r="A34" s="98" t="s">
        <v>174</v>
      </c>
      <c r="B34" s="299">
        <v>7758</v>
      </c>
      <c r="C34" s="299">
        <v>30142450</v>
      </c>
      <c r="D34" s="236">
        <v>11105186</v>
      </c>
      <c r="E34" s="236">
        <v>19037264</v>
      </c>
      <c r="F34" s="301">
        <f>905794+60232</f>
        <v>966026</v>
      </c>
    </row>
    <row r="35" spans="1:6" s="18" customFormat="1" ht="17.149999999999999" customHeight="1" x14ac:dyDescent="0.2">
      <c r="A35" s="98" t="s">
        <v>175</v>
      </c>
      <c r="B35" s="299">
        <v>4458</v>
      </c>
      <c r="C35" s="299">
        <v>23200220</v>
      </c>
      <c r="D35" s="236">
        <v>7771074</v>
      </c>
      <c r="E35" s="236">
        <v>15429146</v>
      </c>
      <c r="F35" s="301">
        <f>761921+43302</f>
        <v>805223</v>
      </c>
    </row>
    <row r="36" spans="1:6" s="18" customFormat="1" ht="17.149999999999999" customHeight="1" x14ac:dyDescent="0.2">
      <c r="A36" s="98" t="s">
        <v>176</v>
      </c>
      <c r="B36" s="299">
        <v>3317</v>
      </c>
      <c r="C36" s="299">
        <v>22024950</v>
      </c>
      <c r="D36" s="236">
        <v>6748884</v>
      </c>
      <c r="E36" s="236">
        <v>15276066</v>
      </c>
      <c r="F36" s="301">
        <f>799350+6898</f>
        <v>806248</v>
      </c>
    </row>
    <row r="37" spans="1:6" s="18" customFormat="1" ht="17.149999999999999" customHeight="1" x14ac:dyDescent="0.2">
      <c r="A37" s="98" t="s">
        <v>177</v>
      </c>
      <c r="B37" s="299">
        <v>1092</v>
      </c>
      <c r="C37" s="299">
        <v>9175979</v>
      </c>
      <c r="D37" s="236">
        <v>2453825</v>
      </c>
      <c r="E37" s="236">
        <v>6722154</v>
      </c>
      <c r="F37" s="301">
        <f>355062</f>
        <v>355062</v>
      </c>
    </row>
    <row r="38" spans="1:6" s="18" customFormat="1" ht="17.149999999999999" customHeight="1" x14ac:dyDescent="0.2">
      <c r="A38" s="99" t="s">
        <v>178</v>
      </c>
      <c r="B38" s="299">
        <v>954</v>
      </c>
      <c r="C38" s="299">
        <v>10101505</v>
      </c>
      <c r="D38" s="236">
        <v>2232336</v>
      </c>
      <c r="E38" s="236">
        <v>7869169</v>
      </c>
      <c r="F38" s="301">
        <f>419915</f>
        <v>419915</v>
      </c>
    </row>
    <row r="39" spans="1:6" s="18" customFormat="1" ht="17.149999999999999" customHeight="1" x14ac:dyDescent="0.2">
      <c r="A39" s="97" t="s">
        <v>179</v>
      </c>
      <c r="B39" s="236">
        <v>845</v>
      </c>
      <c r="C39" s="299">
        <f>10523011+4924098+1204797+650251</f>
        <v>17302157</v>
      </c>
      <c r="D39" s="236">
        <f>1640511+367806+40747+10468</f>
        <v>2059532</v>
      </c>
      <c r="E39" s="236">
        <f>8882500+4556292+1164050+639783</f>
        <v>15242625</v>
      </c>
      <c r="F39" s="301">
        <f>471852+248933+62154+32851</f>
        <v>815790</v>
      </c>
    </row>
    <row r="40" spans="1:6" s="18" customFormat="1" ht="6" customHeight="1" x14ac:dyDescent="0.2">
      <c r="A40" s="163"/>
      <c r="B40" s="28"/>
      <c r="C40" s="28"/>
      <c r="D40" s="27"/>
      <c r="E40" s="28"/>
      <c r="F40" s="216"/>
    </row>
    <row r="41" spans="1:6" s="18" customFormat="1" ht="17.149999999999999" customHeight="1" x14ac:dyDescent="0.2">
      <c r="A41" s="154" t="s">
        <v>19</v>
      </c>
      <c r="B41" s="28">
        <f>SUM(B31:B40)</f>
        <v>39966</v>
      </c>
      <c r="C41" s="28">
        <f>SUM(C31:C40)</f>
        <v>156847554</v>
      </c>
      <c r="D41" s="28">
        <f>SUM(D31:D39)</f>
        <v>54008590</v>
      </c>
      <c r="E41" s="28">
        <f>SUM(E31:E39)</f>
        <v>102838964</v>
      </c>
      <c r="F41" s="216">
        <f>SUM(F31:F39)</f>
        <v>5292703</v>
      </c>
    </row>
    <row r="42" spans="1:6" s="18" customFormat="1" ht="6" customHeight="1" x14ac:dyDescent="0.2">
      <c r="A42" s="158"/>
      <c r="B42" s="16"/>
      <c r="C42" s="16"/>
      <c r="D42" s="16"/>
      <c r="E42" s="16"/>
      <c r="F42" s="217"/>
    </row>
    <row r="43" spans="1:6" s="18" customFormat="1" ht="17.149999999999999" customHeight="1" x14ac:dyDescent="0.2">
      <c r="A43" s="21"/>
      <c r="B43" s="40"/>
      <c r="C43" s="28"/>
      <c r="D43" s="28"/>
      <c r="E43" s="40"/>
      <c r="F43" s="28" t="s">
        <v>218</v>
      </c>
    </row>
  </sheetData>
  <mergeCells count="11">
    <mergeCell ref="F4:G4"/>
    <mergeCell ref="A4:A5"/>
    <mergeCell ref="B4:B5"/>
    <mergeCell ref="C4:C5"/>
    <mergeCell ref="D4:D5"/>
    <mergeCell ref="E4:E5"/>
    <mergeCell ref="A27:A28"/>
    <mergeCell ref="B27:B28"/>
    <mergeCell ref="C27:C28"/>
    <mergeCell ref="D27:D28"/>
    <mergeCell ref="E27:E28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3" firstPageNumber="115" orientation="portrait" useFirstPageNumber="1" horizontalDpi="400" verticalDpi="400" r:id="rId1"/>
  <headerFooter scaleWithDoc="0" alignWithMargins="0">
    <oddHeader>&amp;C&amp;12P　行財政・市議会</oddHeader>
    <oddFooter>&amp;C&amp;12&amp;P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3"/>
  <sheetViews>
    <sheetView zoomScaleNormal="100" workbookViewId="0"/>
  </sheetViews>
  <sheetFormatPr defaultColWidth="9.09765625" defaultRowHeight="12" x14ac:dyDescent="0.2"/>
  <cols>
    <col min="1" max="1" width="24.69921875" style="8" customWidth="1"/>
    <col min="2" max="6" width="12.69921875" style="46" customWidth="1"/>
    <col min="7" max="16384" width="9.09765625" style="8"/>
  </cols>
  <sheetData>
    <row r="1" spans="1:6" s="34" customFormat="1" ht="20.149999999999999" customHeight="1" x14ac:dyDescent="0.2">
      <c r="A1" s="3" t="s">
        <v>181</v>
      </c>
      <c r="B1" s="101"/>
      <c r="C1" s="101"/>
      <c r="D1" s="101"/>
      <c r="E1" s="101"/>
      <c r="F1" s="101"/>
    </row>
    <row r="2" spans="1:6" s="34" customFormat="1" ht="7" customHeight="1" x14ac:dyDescent="0.2">
      <c r="A2" s="3"/>
      <c r="B2" s="101"/>
      <c r="C2" s="101"/>
      <c r="D2" s="101"/>
      <c r="E2" s="101"/>
      <c r="F2" s="101"/>
    </row>
    <row r="3" spans="1:6" s="34" customFormat="1" ht="17.149999999999999" customHeight="1" x14ac:dyDescent="0.2">
      <c r="A3" s="101" t="s">
        <v>314</v>
      </c>
      <c r="B3" s="101"/>
      <c r="C3" s="101"/>
      <c r="D3" s="9"/>
      <c r="E3" s="9"/>
      <c r="F3" s="10" t="s">
        <v>219</v>
      </c>
    </row>
    <row r="4" spans="1:6" s="18" customFormat="1" ht="17.149999999999999" customHeight="1" x14ac:dyDescent="0.2">
      <c r="A4" s="335" t="s">
        <v>159</v>
      </c>
      <c r="B4" s="385" t="s">
        <v>160</v>
      </c>
      <c r="C4" s="426" t="s">
        <v>161</v>
      </c>
      <c r="D4" s="346" t="s">
        <v>163</v>
      </c>
      <c r="E4" s="346" t="s">
        <v>180</v>
      </c>
      <c r="F4" s="11" t="s">
        <v>165</v>
      </c>
    </row>
    <row r="5" spans="1:6" s="18" customFormat="1" ht="17.149999999999999" customHeight="1" x14ac:dyDescent="0.2">
      <c r="A5" s="337"/>
      <c r="B5" s="386"/>
      <c r="C5" s="427"/>
      <c r="D5" s="350"/>
      <c r="E5" s="350"/>
      <c r="F5" s="155" t="s">
        <v>168</v>
      </c>
    </row>
    <row r="6" spans="1:6" s="18" customFormat="1" ht="17.149999999999999" customHeight="1" x14ac:dyDescent="0.2">
      <c r="A6" s="154"/>
      <c r="B6" s="43" t="s">
        <v>169</v>
      </c>
      <c r="C6" s="43" t="s">
        <v>170</v>
      </c>
      <c r="D6" s="43" t="s">
        <v>170</v>
      </c>
      <c r="E6" s="43" t="s">
        <v>170</v>
      </c>
      <c r="F6" s="43" t="s">
        <v>170</v>
      </c>
    </row>
    <row r="7" spans="1:6" s="18" customFormat="1" ht="5.15" customHeight="1" x14ac:dyDescent="0.2">
      <c r="A7" s="154"/>
      <c r="B7" s="11"/>
      <c r="C7" s="11"/>
      <c r="D7" s="11"/>
      <c r="E7" s="11"/>
      <c r="F7" s="11"/>
    </row>
    <row r="8" spans="1:6" s="18" customFormat="1" ht="17.149999999999999" customHeight="1" x14ac:dyDescent="0.2">
      <c r="A8" s="47" t="s">
        <v>171</v>
      </c>
      <c r="B8" s="236"/>
      <c r="C8" s="236"/>
      <c r="D8" s="236"/>
      <c r="E8" s="236"/>
      <c r="F8" s="236"/>
    </row>
    <row r="9" spans="1:6" s="18" customFormat="1" ht="17.149999999999999" customHeight="1" x14ac:dyDescent="0.2">
      <c r="A9" s="103" t="s">
        <v>172</v>
      </c>
      <c r="B9" s="236">
        <f>507+15</f>
        <v>522</v>
      </c>
      <c r="C9" s="236">
        <v>844849</v>
      </c>
      <c r="D9" s="236">
        <v>538532</v>
      </c>
      <c r="E9" s="236">
        <v>306317</v>
      </c>
      <c r="F9" s="236">
        <f>12349+98</f>
        <v>12447</v>
      </c>
    </row>
    <row r="10" spans="1:6" s="18" customFormat="1" ht="17.149999999999999" customHeight="1" x14ac:dyDescent="0.2">
      <c r="A10" s="103" t="s">
        <v>173</v>
      </c>
      <c r="B10" s="236">
        <f>396+29</f>
        <v>425</v>
      </c>
      <c r="C10" s="236">
        <v>1142697</v>
      </c>
      <c r="D10" s="236">
        <v>516601</v>
      </c>
      <c r="E10" s="236">
        <v>626096</v>
      </c>
      <c r="F10" s="236">
        <f>29790+852</f>
        <v>30642</v>
      </c>
    </row>
    <row r="11" spans="1:6" s="18" customFormat="1" ht="17.149999999999999" customHeight="1" x14ac:dyDescent="0.2">
      <c r="A11" s="103" t="s">
        <v>174</v>
      </c>
      <c r="B11" s="236">
        <f>262+21</f>
        <v>283</v>
      </c>
      <c r="C11" s="236">
        <v>1082453</v>
      </c>
      <c r="D11" s="236">
        <v>383669</v>
      </c>
      <c r="E11" s="236">
        <v>698784</v>
      </c>
      <c r="F11" s="236">
        <f>34839+1627</f>
        <v>36466</v>
      </c>
    </row>
    <row r="12" spans="1:6" s="18" customFormat="1" ht="17.149999999999999" customHeight="1" x14ac:dyDescent="0.2">
      <c r="A12" s="103" t="s">
        <v>175</v>
      </c>
      <c r="B12" s="236">
        <f>151+3</f>
        <v>154</v>
      </c>
      <c r="C12" s="236">
        <v>779132</v>
      </c>
      <c r="D12" s="236">
        <v>239421</v>
      </c>
      <c r="E12" s="236">
        <v>539711</v>
      </c>
      <c r="F12" s="236">
        <f>29081+334</f>
        <v>29415</v>
      </c>
    </row>
    <row r="13" spans="1:6" s="18" customFormat="1" ht="17.149999999999999" customHeight="1" x14ac:dyDescent="0.2">
      <c r="A13" s="103" t="s">
        <v>176</v>
      </c>
      <c r="B13" s="236">
        <f>126+2</f>
        <v>128</v>
      </c>
      <c r="C13" s="236">
        <v>803151</v>
      </c>
      <c r="D13" s="236">
        <v>211044</v>
      </c>
      <c r="E13" s="236">
        <v>592107</v>
      </c>
      <c r="F13" s="236">
        <f>32704+367</f>
        <v>33071</v>
      </c>
    </row>
    <row r="14" spans="1:6" s="18" customFormat="1" ht="17.149999999999999" customHeight="1" x14ac:dyDescent="0.2">
      <c r="A14" s="103" t="s">
        <v>177</v>
      </c>
      <c r="B14" s="236">
        <f>77+1</f>
        <v>78</v>
      </c>
      <c r="C14" s="236">
        <v>627132</v>
      </c>
      <c r="D14" s="236">
        <v>149599</v>
      </c>
      <c r="E14" s="236">
        <v>477533</v>
      </c>
      <c r="F14" s="236">
        <f>25689+179</f>
        <v>25868</v>
      </c>
    </row>
    <row r="15" spans="1:6" s="18" customFormat="1" ht="17.149999999999999" customHeight="1" x14ac:dyDescent="0.2">
      <c r="A15" s="98" t="s">
        <v>178</v>
      </c>
      <c r="B15" s="236">
        <v>66</v>
      </c>
      <c r="C15" s="236">
        <v>679278</v>
      </c>
      <c r="D15" s="236">
        <v>133335</v>
      </c>
      <c r="E15" s="236">
        <v>545943</v>
      </c>
      <c r="F15" s="236">
        <f>29890</f>
        <v>29890</v>
      </c>
    </row>
    <row r="16" spans="1:6" s="18" customFormat="1" ht="17.149999999999999" customHeight="1" x14ac:dyDescent="0.2">
      <c r="A16" s="47" t="s">
        <v>179</v>
      </c>
      <c r="B16" s="236">
        <f>74+33+9+2</f>
        <v>118</v>
      </c>
      <c r="C16" s="236">
        <f>1184031+1048119+639718+283979</f>
        <v>3155847</v>
      </c>
      <c r="D16" s="236">
        <f>185806+73283+21371+2267</f>
        <v>282727</v>
      </c>
      <c r="E16" s="236">
        <f>998225+974836+618347+281712</f>
        <v>2873120</v>
      </c>
      <c r="F16" s="236">
        <f>54018+52765+33695+15350</f>
        <v>155828</v>
      </c>
    </row>
    <row r="17" spans="1:7" s="18" customFormat="1" ht="5.15" customHeight="1" x14ac:dyDescent="0.2">
      <c r="A17" s="163"/>
      <c r="B17" s="28"/>
      <c r="C17" s="28"/>
      <c r="D17" s="27"/>
      <c r="E17" s="28"/>
      <c r="F17" s="28"/>
    </row>
    <row r="18" spans="1:7" s="18" customFormat="1" ht="17.149999999999999" customHeight="1" x14ac:dyDescent="0.2">
      <c r="A18" s="154" t="s">
        <v>19</v>
      </c>
      <c r="B18" s="28">
        <f>SUM(B8:B17)</f>
        <v>1774</v>
      </c>
      <c r="C18" s="28">
        <f>SUM(C8:C17)</f>
        <v>9114539</v>
      </c>
      <c r="D18" s="28">
        <f>SUM(D8:D17)</f>
        <v>2454928</v>
      </c>
      <c r="E18" s="28">
        <f>SUM(E8:E17)</f>
        <v>6659611</v>
      </c>
      <c r="F18" s="28">
        <f>SUM(F8:F17)</f>
        <v>353627</v>
      </c>
    </row>
    <row r="19" spans="1:7" s="18" customFormat="1" ht="5.15" customHeight="1" x14ac:dyDescent="0.2">
      <c r="A19" s="153"/>
      <c r="B19" s="16"/>
      <c r="C19" s="16"/>
      <c r="D19" s="104"/>
      <c r="E19" s="16"/>
      <c r="F19" s="16"/>
    </row>
    <row r="20" spans="1:7" s="18" customFormat="1" ht="17.149999999999999" customHeight="1" x14ac:dyDescent="0.2">
      <c r="A20" s="21"/>
      <c r="B20" s="40"/>
      <c r="C20" s="28"/>
      <c r="D20" s="28"/>
      <c r="E20" s="40"/>
      <c r="F20" s="28" t="s">
        <v>218</v>
      </c>
    </row>
    <row r="21" spans="1:7" ht="15" customHeight="1" x14ac:dyDescent="0.2">
      <c r="A21" s="151"/>
      <c r="B21" s="152"/>
      <c r="C21" s="152"/>
      <c r="D21" s="152"/>
      <c r="E21" s="152"/>
      <c r="F21" s="152"/>
      <c r="G21" s="151"/>
    </row>
    <row r="22" spans="1:7" ht="15" customHeight="1" x14ac:dyDescent="0.2">
      <c r="A22" s="151"/>
      <c r="B22" s="152"/>
      <c r="C22" s="152"/>
      <c r="D22" s="152"/>
      <c r="E22" s="152"/>
      <c r="F22" s="152"/>
      <c r="G22" s="151"/>
    </row>
    <row r="23" spans="1:7" ht="15" customHeight="1" x14ac:dyDescent="0.2">
      <c r="A23" s="151"/>
      <c r="B23" s="152"/>
      <c r="C23" s="152"/>
      <c r="D23" s="152"/>
      <c r="E23" s="152"/>
      <c r="F23" s="152"/>
      <c r="G23" s="151"/>
    </row>
    <row r="24" spans="1:7" s="18" customFormat="1" ht="20.149999999999999" customHeight="1" x14ac:dyDescent="0.2">
      <c r="A24" s="3" t="s">
        <v>182</v>
      </c>
      <c r="B24" s="34"/>
      <c r="C24" s="34"/>
      <c r="D24" s="34"/>
      <c r="E24" s="34"/>
      <c r="F24" s="34"/>
    </row>
    <row r="25" spans="1:7" s="18" customFormat="1" ht="7" customHeight="1" x14ac:dyDescent="0.2">
      <c r="A25" s="3"/>
      <c r="B25" s="34"/>
      <c r="C25" s="34"/>
      <c r="D25" s="34"/>
      <c r="E25" s="34"/>
      <c r="F25" s="34"/>
    </row>
    <row r="26" spans="1:7" s="18" customFormat="1" ht="17.149999999999999" customHeight="1" x14ac:dyDescent="0.2">
      <c r="A26" s="34" t="s">
        <v>315</v>
      </c>
      <c r="B26" s="34"/>
      <c r="C26" s="34"/>
      <c r="D26" s="9"/>
      <c r="E26" s="9"/>
      <c r="F26" s="10" t="s">
        <v>276</v>
      </c>
    </row>
    <row r="27" spans="1:7" s="18" customFormat="1" ht="17.149999999999999" customHeight="1" x14ac:dyDescent="0.2">
      <c r="A27" s="335" t="s">
        <v>159</v>
      </c>
      <c r="B27" s="426" t="s">
        <v>160</v>
      </c>
      <c r="C27" s="426" t="s">
        <v>161</v>
      </c>
      <c r="D27" s="346" t="s">
        <v>163</v>
      </c>
      <c r="E27" s="346" t="s">
        <v>180</v>
      </c>
      <c r="F27" s="11" t="s">
        <v>165</v>
      </c>
    </row>
    <row r="28" spans="1:7" s="18" customFormat="1" ht="17.149999999999999" customHeight="1" x14ac:dyDescent="0.2">
      <c r="A28" s="337"/>
      <c r="B28" s="427"/>
      <c r="C28" s="427"/>
      <c r="D28" s="350"/>
      <c r="E28" s="350"/>
      <c r="F28" s="155" t="s">
        <v>168</v>
      </c>
    </row>
    <row r="29" spans="1:7" s="18" customFormat="1" ht="17.149999999999999" customHeight="1" x14ac:dyDescent="0.2">
      <c r="A29" s="154"/>
      <c r="B29" s="43" t="s">
        <v>169</v>
      </c>
      <c r="C29" s="43" t="s">
        <v>170</v>
      </c>
      <c r="D29" s="43" t="s">
        <v>170</v>
      </c>
      <c r="E29" s="43" t="s">
        <v>170</v>
      </c>
      <c r="F29" s="43" t="s">
        <v>170</v>
      </c>
    </row>
    <row r="30" spans="1:7" s="18" customFormat="1" ht="6" customHeight="1" x14ac:dyDescent="0.2">
      <c r="A30" s="154"/>
      <c r="B30" s="11"/>
      <c r="C30" s="11"/>
      <c r="D30" s="11"/>
      <c r="E30" s="11"/>
      <c r="F30" s="11"/>
    </row>
    <row r="31" spans="1:7" s="18" customFormat="1" ht="17.149999999999999" customHeight="1" x14ac:dyDescent="0.2">
      <c r="A31" s="47" t="s">
        <v>171</v>
      </c>
      <c r="B31" s="236"/>
      <c r="C31" s="236"/>
      <c r="D31" s="236"/>
      <c r="E31" s="236"/>
      <c r="F31" s="236"/>
    </row>
    <row r="32" spans="1:7" s="18" customFormat="1" ht="17.149999999999999" customHeight="1" x14ac:dyDescent="0.2">
      <c r="A32" s="103" t="s">
        <v>172</v>
      </c>
      <c r="B32" s="236">
        <f>30+2</f>
        <v>32</v>
      </c>
      <c r="C32" s="236">
        <v>54630</v>
      </c>
      <c r="D32" s="236">
        <v>35664</v>
      </c>
      <c r="E32" s="236">
        <v>18966</v>
      </c>
      <c r="F32" s="236">
        <f>718+53</f>
        <v>771</v>
      </c>
    </row>
    <row r="33" spans="1:6" s="18" customFormat="1" ht="17.149999999999999" customHeight="1" x14ac:dyDescent="0.2">
      <c r="A33" s="103" t="s">
        <v>173</v>
      </c>
      <c r="B33" s="236">
        <v>21</v>
      </c>
      <c r="C33" s="236">
        <v>60833</v>
      </c>
      <c r="D33" s="236">
        <v>30122</v>
      </c>
      <c r="E33" s="236">
        <v>30711</v>
      </c>
      <c r="F33" s="236">
        <v>1556</v>
      </c>
    </row>
    <row r="34" spans="1:6" s="18" customFormat="1" ht="17.149999999999999" customHeight="1" x14ac:dyDescent="0.2">
      <c r="A34" s="103" t="s">
        <v>174</v>
      </c>
      <c r="B34" s="236">
        <v>15</v>
      </c>
      <c r="C34" s="236">
        <v>54596</v>
      </c>
      <c r="D34" s="236">
        <v>19086</v>
      </c>
      <c r="E34" s="236">
        <v>35510</v>
      </c>
      <c r="F34" s="236">
        <v>1930</v>
      </c>
    </row>
    <row r="35" spans="1:6" s="18" customFormat="1" ht="17.149999999999999" customHeight="1" x14ac:dyDescent="0.2">
      <c r="A35" s="103" t="s">
        <v>175</v>
      </c>
      <c r="B35" s="236">
        <v>8</v>
      </c>
      <c r="C35" s="236">
        <v>42545</v>
      </c>
      <c r="D35" s="236">
        <v>15020</v>
      </c>
      <c r="E35" s="236">
        <v>27525</v>
      </c>
      <c r="F35" s="236">
        <v>1549</v>
      </c>
    </row>
    <row r="36" spans="1:6" s="18" customFormat="1" ht="17.149999999999999" customHeight="1" x14ac:dyDescent="0.2">
      <c r="A36" s="103" t="s">
        <v>176</v>
      </c>
      <c r="B36" s="236">
        <v>6</v>
      </c>
      <c r="C36" s="236">
        <v>44400</v>
      </c>
      <c r="D36" s="236">
        <v>15880</v>
      </c>
      <c r="E36" s="236">
        <v>28520</v>
      </c>
      <c r="F36" s="236">
        <v>1618</v>
      </c>
    </row>
    <row r="37" spans="1:6" s="18" customFormat="1" ht="17.149999999999999" customHeight="1" x14ac:dyDescent="0.2">
      <c r="A37" s="103" t="s">
        <v>177</v>
      </c>
      <c r="B37" s="236">
        <v>2</v>
      </c>
      <c r="C37" s="236">
        <v>14192</v>
      </c>
      <c r="D37" s="236">
        <v>1796</v>
      </c>
      <c r="E37" s="236">
        <v>12396</v>
      </c>
      <c r="F37" s="236">
        <v>729</v>
      </c>
    </row>
    <row r="38" spans="1:6" s="18" customFormat="1" ht="17.149999999999999" customHeight="1" x14ac:dyDescent="0.2">
      <c r="A38" s="98" t="s">
        <v>178</v>
      </c>
      <c r="B38" s="236">
        <v>2</v>
      </c>
      <c r="C38" s="236">
        <f>22730</f>
        <v>22730</v>
      </c>
      <c r="D38" s="236">
        <f>6082</f>
        <v>6082</v>
      </c>
      <c r="E38" s="236">
        <f>16648</f>
        <v>16648</v>
      </c>
      <c r="F38" s="236">
        <v>929</v>
      </c>
    </row>
    <row r="39" spans="1:6" s="18" customFormat="1" ht="17.149999999999999" customHeight="1" x14ac:dyDescent="0.2">
      <c r="A39" s="47" t="s">
        <v>179</v>
      </c>
      <c r="B39" s="236">
        <v>1</v>
      </c>
      <c r="C39" s="236">
        <v>15344</v>
      </c>
      <c r="D39" s="236">
        <v>2086</v>
      </c>
      <c r="E39" s="236">
        <v>13258</v>
      </c>
      <c r="F39" s="236">
        <v>788</v>
      </c>
    </row>
    <row r="40" spans="1:6" s="18" customFormat="1" ht="6" customHeight="1" x14ac:dyDescent="0.2">
      <c r="A40" s="163"/>
      <c r="B40" s="28"/>
      <c r="C40" s="28"/>
      <c r="D40" s="27"/>
      <c r="E40" s="28"/>
      <c r="F40" s="28"/>
    </row>
    <row r="41" spans="1:6" s="18" customFormat="1" ht="17.149999999999999" customHeight="1" x14ac:dyDescent="0.2">
      <c r="A41" s="154" t="s">
        <v>19</v>
      </c>
      <c r="B41" s="28">
        <f>SUM(B31:B40)</f>
        <v>87</v>
      </c>
      <c r="C41" s="28">
        <f>SUM(C31:C40)</f>
        <v>309270</v>
      </c>
      <c r="D41" s="28">
        <f>SUM(D31:D40)</f>
        <v>125736</v>
      </c>
      <c r="E41" s="28">
        <f>SUM(E31:E40)</f>
        <v>183534</v>
      </c>
      <c r="F41" s="28">
        <f>SUM(F31:F40)</f>
        <v>9870</v>
      </c>
    </row>
    <row r="42" spans="1:6" s="18" customFormat="1" ht="6" customHeight="1" x14ac:dyDescent="0.2">
      <c r="A42" s="158"/>
      <c r="B42" s="16"/>
      <c r="C42" s="16"/>
      <c r="D42" s="16"/>
      <c r="E42" s="16"/>
      <c r="F42" s="16"/>
    </row>
    <row r="43" spans="1:6" s="18" customFormat="1" ht="17.149999999999999" customHeight="1" x14ac:dyDescent="0.2">
      <c r="A43" s="21"/>
      <c r="B43" s="40"/>
      <c r="C43" s="28"/>
      <c r="D43" s="28"/>
      <c r="E43" s="40"/>
      <c r="F43" s="28" t="s">
        <v>218</v>
      </c>
    </row>
  </sheetData>
  <mergeCells count="10">
    <mergeCell ref="A27:A28"/>
    <mergeCell ref="B27:B28"/>
    <mergeCell ref="C27:C28"/>
    <mergeCell ref="D27:D28"/>
    <mergeCell ref="E27:E28"/>
    <mergeCell ref="A4:A5"/>
    <mergeCell ref="B4:B5"/>
    <mergeCell ref="C4:C5"/>
    <mergeCell ref="D4:D5"/>
    <mergeCell ref="E4:E5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firstPageNumber="116" orientation="portrait" useFirstPageNumber="1" horizontalDpi="400" verticalDpi="400" r:id="rId1"/>
  <headerFooter scaleWithDoc="0" alignWithMargins="0">
    <oddHeader>&amp;C&amp;12P　行財政・市議会</oddHeader>
    <oddFooter>&amp;C&amp;12&amp;P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2"/>
  <sheetViews>
    <sheetView zoomScaleNormal="100" workbookViewId="0"/>
  </sheetViews>
  <sheetFormatPr defaultColWidth="9.09765625" defaultRowHeight="12" x14ac:dyDescent="0.2"/>
  <cols>
    <col min="1" max="1" width="22.69921875" style="8" customWidth="1"/>
    <col min="2" max="6" width="11.69921875" style="46" customWidth="1"/>
    <col min="7" max="8" width="11.69921875" style="8" customWidth="1"/>
    <col min="9" max="16384" width="9.09765625" style="8"/>
  </cols>
  <sheetData>
    <row r="1" spans="1:9" ht="20.149999999999999" customHeight="1" x14ac:dyDescent="0.2">
      <c r="A1" s="3" t="s">
        <v>228</v>
      </c>
      <c r="B1" s="34"/>
      <c r="C1" s="34"/>
      <c r="D1" s="34"/>
      <c r="E1" s="34"/>
      <c r="F1" s="34"/>
      <c r="G1" s="151"/>
      <c r="H1" s="151"/>
      <c r="I1" s="151"/>
    </row>
    <row r="2" spans="1:9" ht="7" customHeight="1" x14ac:dyDescent="0.2">
      <c r="A2" s="3"/>
      <c r="B2" s="34"/>
      <c r="C2" s="34"/>
      <c r="D2" s="34"/>
      <c r="E2" s="34"/>
      <c r="F2" s="34"/>
      <c r="G2" s="151"/>
      <c r="H2" s="151"/>
      <c r="I2" s="151"/>
    </row>
    <row r="3" spans="1:9" ht="17.149999999999999" customHeight="1" x14ac:dyDescent="0.2">
      <c r="A3" s="34" t="s">
        <v>314</v>
      </c>
      <c r="B3" s="34"/>
      <c r="C3" s="34"/>
      <c r="D3" s="9"/>
      <c r="E3" s="9"/>
      <c r="F3" s="10" t="s">
        <v>219</v>
      </c>
      <c r="G3" s="151"/>
      <c r="H3" s="151"/>
      <c r="I3" s="151"/>
    </row>
    <row r="4" spans="1:9" s="18" customFormat="1" ht="20.149999999999999" customHeight="1" x14ac:dyDescent="0.2">
      <c r="A4" s="335" t="s">
        <v>159</v>
      </c>
      <c r="B4" s="385" t="s">
        <v>160</v>
      </c>
      <c r="C4" s="426" t="s">
        <v>161</v>
      </c>
      <c r="D4" s="346" t="s">
        <v>163</v>
      </c>
      <c r="E4" s="338" t="s">
        <v>180</v>
      </c>
      <c r="F4" s="11" t="s">
        <v>165</v>
      </c>
    </row>
    <row r="5" spans="1:9" s="18" customFormat="1" ht="20.149999999999999" customHeight="1" x14ac:dyDescent="0.2">
      <c r="A5" s="337"/>
      <c r="B5" s="386"/>
      <c r="C5" s="427"/>
      <c r="D5" s="350"/>
      <c r="E5" s="339"/>
      <c r="F5" s="155" t="s">
        <v>168</v>
      </c>
    </row>
    <row r="6" spans="1:9" s="18" customFormat="1" ht="17.149999999999999" customHeight="1" x14ac:dyDescent="0.2">
      <c r="A6" s="154"/>
      <c r="B6" s="43" t="s">
        <v>169</v>
      </c>
      <c r="C6" s="43" t="s">
        <v>170</v>
      </c>
      <c r="D6" s="43" t="s">
        <v>170</v>
      </c>
      <c r="E6" s="43" t="s">
        <v>170</v>
      </c>
      <c r="F6" s="43" t="s">
        <v>170</v>
      </c>
    </row>
    <row r="7" spans="1:9" s="18" customFormat="1" ht="6" customHeight="1" x14ac:dyDescent="0.2">
      <c r="A7" s="154"/>
      <c r="B7" s="11"/>
      <c r="C7" s="11"/>
      <c r="D7" s="11"/>
      <c r="E7" s="11"/>
      <c r="F7" s="11"/>
    </row>
    <row r="8" spans="1:9" s="18" customFormat="1" ht="20.149999999999999" customHeight="1" x14ac:dyDescent="0.2">
      <c r="A8" s="97" t="s">
        <v>171</v>
      </c>
      <c r="B8" s="236"/>
      <c r="C8" s="236"/>
      <c r="D8" s="236"/>
      <c r="E8" s="236"/>
      <c r="F8" s="236"/>
    </row>
    <row r="9" spans="1:9" s="18" customFormat="1" ht="20.149999999999999" customHeight="1" x14ac:dyDescent="0.2">
      <c r="A9" s="98" t="s">
        <v>172</v>
      </c>
      <c r="B9" s="236">
        <f>4698+27</f>
        <v>4725</v>
      </c>
      <c r="C9" s="236">
        <v>6651784</v>
      </c>
      <c r="D9" s="236">
        <v>4065615</v>
      </c>
      <c r="E9" s="236">
        <v>2586169</v>
      </c>
      <c r="F9" s="236">
        <f>101248+352</f>
        <v>101600</v>
      </c>
    </row>
    <row r="10" spans="1:9" s="18" customFormat="1" ht="20.149999999999999" customHeight="1" x14ac:dyDescent="0.2">
      <c r="A10" s="98" t="s">
        <v>173</v>
      </c>
      <c r="B10" s="236">
        <f>1654+21</f>
        <v>1675</v>
      </c>
      <c r="C10" s="236">
        <v>4013236</v>
      </c>
      <c r="D10" s="236">
        <v>1713207</v>
      </c>
      <c r="E10" s="236">
        <v>2300029</v>
      </c>
      <c r="F10" s="236">
        <f>114835+813</f>
        <v>115648</v>
      </c>
    </row>
    <row r="11" spans="1:9" s="18" customFormat="1" ht="20.149999999999999" customHeight="1" x14ac:dyDescent="0.2">
      <c r="A11" s="98" t="s">
        <v>174</v>
      </c>
      <c r="B11" s="236">
        <f>405+12</f>
        <v>417</v>
      </c>
      <c r="C11" s="236">
        <v>1506889</v>
      </c>
      <c r="D11" s="236">
        <v>491403</v>
      </c>
      <c r="E11" s="236">
        <v>1015486</v>
      </c>
      <c r="F11" s="236">
        <f>53280+768</f>
        <v>54048</v>
      </c>
    </row>
    <row r="12" spans="1:9" s="18" customFormat="1" ht="20.149999999999999" customHeight="1" x14ac:dyDescent="0.2">
      <c r="A12" s="98" t="s">
        <v>175</v>
      </c>
      <c r="B12" s="236">
        <f>181+6</f>
        <v>187</v>
      </c>
      <c r="C12" s="236">
        <v>901202</v>
      </c>
      <c r="D12" s="236">
        <v>255582</v>
      </c>
      <c r="E12" s="236">
        <v>645620</v>
      </c>
      <c r="F12" s="236">
        <f>34304+663</f>
        <v>34967</v>
      </c>
    </row>
    <row r="13" spans="1:9" s="18" customFormat="1" ht="20.149999999999999" customHeight="1" x14ac:dyDescent="0.2">
      <c r="A13" s="98" t="s">
        <v>176</v>
      </c>
      <c r="B13" s="236">
        <v>122</v>
      </c>
      <c r="C13" s="236">
        <v>744359</v>
      </c>
      <c r="D13" s="236">
        <v>168691</v>
      </c>
      <c r="E13" s="236">
        <v>575668</v>
      </c>
      <c r="F13" s="236">
        <f>31823</f>
        <v>31823</v>
      </c>
    </row>
    <row r="14" spans="1:9" s="18" customFormat="1" ht="20.149999999999999" customHeight="1" x14ac:dyDescent="0.2">
      <c r="A14" s="98" t="s">
        <v>177</v>
      </c>
      <c r="B14" s="236">
        <v>88</v>
      </c>
      <c r="C14" s="236">
        <v>669232</v>
      </c>
      <c r="D14" s="236">
        <v>129394</v>
      </c>
      <c r="E14" s="236">
        <v>539838</v>
      </c>
      <c r="F14" s="236">
        <f>29864</f>
        <v>29864</v>
      </c>
    </row>
    <row r="15" spans="1:9" s="18" customFormat="1" ht="20.149999999999999" customHeight="1" x14ac:dyDescent="0.2">
      <c r="A15" s="99" t="s">
        <v>178</v>
      </c>
      <c r="B15" s="236">
        <v>88</v>
      </c>
      <c r="C15" s="236">
        <v>871591</v>
      </c>
      <c r="D15" s="236">
        <v>142510</v>
      </c>
      <c r="E15" s="236">
        <v>729081</v>
      </c>
      <c r="F15" s="236">
        <f>41492</f>
        <v>41492</v>
      </c>
    </row>
    <row r="16" spans="1:9" s="18" customFormat="1" ht="20.149999999999999" customHeight="1" x14ac:dyDescent="0.2">
      <c r="A16" s="97" t="s">
        <v>179</v>
      </c>
      <c r="B16" s="236">
        <f>56+15+1</f>
        <v>72</v>
      </c>
      <c r="C16" s="236">
        <f>849181+409591+72142</f>
        <v>1330914</v>
      </c>
      <c r="D16" s="236">
        <f>103055+22760+3595</f>
        <v>129410</v>
      </c>
      <c r="E16" s="236">
        <f>746126+386831+68547</f>
        <v>1201504</v>
      </c>
      <c r="F16" s="236">
        <f>42392+21659+3783</f>
        <v>67834</v>
      </c>
    </row>
    <row r="17" spans="1:8" s="18" customFormat="1" ht="6" customHeight="1" x14ac:dyDescent="0.2">
      <c r="A17" s="163"/>
      <c r="B17" s="28"/>
      <c r="C17" s="28"/>
      <c r="D17" s="27"/>
      <c r="E17" s="28"/>
      <c r="F17" s="28"/>
    </row>
    <row r="18" spans="1:8" s="18" customFormat="1" ht="20.149999999999999" customHeight="1" x14ac:dyDescent="0.2">
      <c r="A18" s="154" t="s">
        <v>19</v>
      </c>
      <c r="B18" s="28">
        <f>SUM(B8:B17)</f>
        <v>7374</v>
      </c>
      <c r="C18" s="28">
        <f>SUM(C8:C17)</f>
        <v>16689207</v>
      </c>
      <c r="D18" s="28">
        <f>SUM(D8:D17)</f>
        <v>7095812</v>
      </c>
      <c r="E18" s="28">
        <f>SUM(E8:E17)</f>
        <v>9593395</v>
      </c>
      <c r="F18" s="28">
        <f>SUM(F8:F17)</f>
        <v>477276</v>
      </c>
    </row>
    <row r="19" spans="1:8" s="18" customFormat="1" ht="6" customHeight="1" x14ac:dyDescent="0.2">
      <c r="A19" s="158"/>
      <c r="B19" s="16"/>
      <c r="C19" s="16"/>
      <c r="D19" s="16"/>
      <c r="E19" s="16"/>
      <c r="F19" s="16"/>
    </row>
    <row r="20" spans="1:8" s="18" customFormat="1" ht="16.899999999999999" customHeight="1" x14ac:dyDescent="0.2">
      <c r="A20" s="21"/>
      <c r="B20" s="40"/>
      <c r="C20" s="28"/>
      <c r="D20" s="28"/>
      <c r="E20" s="40"/>
      <c r="F20" s="28" t="s">
        <v>215</v>
      </c>
    </row>
    <row r="21" spans="1:8" s="18" customFormat="1" ht="20.149999999999999" customHeight="1" x14ac:dyDescent="0.2">
      <c r="A21" s="21"/>
      <c r="B21" s="40"/>
      <c r="C21" s="28"/>
      <c r="D21" s="28"/>
      <c r="E21" s="40"/>
      <c r="F21" s="28"/>
    </row>
    <row r="22" spans="1:8" s="18" customFormat="1" ht="20.149999999999999" customHeight="1" x14ac:dyDescent="0.2">
      <c r="A22" s="39"/>
      <c r="B22" s="40"/>
      <c r="C22" s="28"/>
      <c r="D22" s="28"/>
      <c r="E22" s="28"/>
      <c r="F22" s="28"/>
    </row>
    <row r="23" spans="1:8" s="18" customFormat="1" ht="20.149999999999999" customHeight="1" x14ac:dyDescent="0.2">
      <c r="A23" s="3" t="s">
        <v>229</v>
      </c>
      <c r="B23" s="34"/>
      <c r="C23" s="34"/>
      <c r="D23" s="34"/>
      <c r="E23" s="34"/>
      <c r="F23" s="34"/>
      <c r="G23" s="34"/>
      <c r="H23" s="34"/>
    </row>
    <row r="24" spans="1:8" s="18" customFormat="1" ht="7" customHeight="1" x14ac:dyDescent="0.2">
      <c r="A24" s="3"/>
      <c r="B24" s="34"/>
      <c r="C24" s="34"/>
      <c r="D24" s="34"/>
      <c r="E24" s="34"/>
      <c r="F24" s="34"/>
      <c r="G24" s="34"/>
      <c r="H24" s="34"/>
    </row>
    <row r="25" spans="1:8" s="18" customFormat="1" ht="17.149999999999999" customHeight="1" x14ac:dyDescent="0.2">
      <c r="A25" s="34" t="s">
        <v>315</v>
      </c>
      <c r="B25" s="34"/>
      <c r="C25" s="34"/>
      <c r="D25" s="152"/>
      <c r="E25" s="9"/>
      <c r="F25" s="9"/>
      <c r="G25" s="9"/>
      <c r="H25" s="10" t="s">
        <v>220</v>
      </c>
    </row>
    <row r="26" spans="1:8" s="18" customFormat="1" ht="20.149999999999999" customHeight="1" x14ac:dyDescent="0.2">
      <c r="A26" s="335" t="s">
        <v>159</v>
      </c>
      <c r="B26" s="422" t="s">
        <v>160</v>
      </c>
      <c r="C26" s="422" t="s">
        <v>161</v>
      </c>
      <c r="D26" s="414" t="s">
        <v>162</v>
      </c>
      <c r="E26" s="338" t="s">
        <v>163</v>
      </c>
      <c r="F26" s="344" t="s">
        <v>164</v>
      </c>
      <c r="G26" s="345"/>
      <c r="H26" s="160" t="s">
        <v>165</v>
      </c>
    </row>
    <row r="27" spans="1:8" s="18" customFormat="1" ht="20.149999999999999" customHeight="1" x14ac:dyDescent="0.2">
      <c r="A27" s="337"/>
      <c r="B27" s="423"/>
      <c r="C27" s="423"/>
      <c r="D27" s="416"/>
      <c r="E27" s="339"/>
      <c r="F27" s="157" t="s">
        <v>166</v>
      </c>
      <c r="G27" s="95" t="s">
        <v>167</v>
      </c>
      <c r="H27" s="96" t="s">
        <v>168</v>
      </c>
    </row>
    <row r="28" spans="1:8" s="18" customFormat="1" ht="17.149999999999999" customHeight="1" x14ac:dyDescent="0.2">
      <c r="A28" s="154"/>
      <c r="B28" s="43" t="s">
        <v>169</v>
      </c>
      <c r="C28" s="43" t="s">
        <v>170</v>
      </c>
      <c r="D28" s="43" t="s">
        <v>170</v>
      </c>
      <c r="E28" s="43" t="s">
        <v>170</v>
      </c>
      <c r="F28" s="43" t="s">
        <v>170</v>
      </c>
      <c r="G28" s="43" t="s">
        <v>170</v>
      </c>
      <c r="H28" s="43" t="s">
        <v>170</v>
      </c>
    </row>
    <row r="29" spans="1:8" s="18" customFormat="1" ht="6" customHeight="1" x14ac:dyDescent="0.2">
      <c r="A29" s="154"/>
      <c r="B29" s="11"/>
      <c r="C29" s="11"/>
      <c r="D29" s="11"/>
      <c r="E29" s="11"/>
      <c r="F29" s="11"/>
      <c r="G29" s="11"/>
      <c r="H29" s="11"/>
    </row>
    <row r="30" spans="1:8" s="18" customFormat="1" ht="20.149999999999999" customHeight="1" x14ac:dyDescent="0.2">
      <c r="A30" s="97" t="s">
        <v>171</v>
      </c>
      <c r="B30" s="236">
        <v>120</v>
      </c>
      <c r="C30" s="236">
        <v>46915</v>
      </c>
      <c r="D30" s="299">
        <v>1138592</v>
      </c>
      <c r="E30" s="236">
        <v>102097</v>
      </c>
      <c r="F30" s="236">
        <v>483</v>
      </c>
      <c r="G30" s="236">
        <f>1048469+3514+77062+9547</f>
        <v>1138592</v>
      </c>
      <c r="H30" s="236">
        <v>31944</v>
      </c>
    </row>
    <row r="31" spans="1:8" s="18" customFormat="1" ht="20.149999999999999" customHeight="1" x14ac:dyDescent="0.2">
      <c r="A31" s="98" t="s">
        <v>172</v>
      </c>
      <c r="B31" s="236">
        <f>143+1</f>
        <v>144</v>
      </c>
      <c r="C31" s="236">
        <v>236848</v>
      </c>
      <c r="D31" s="299">
        <v>509467</v>
      </c>
      <c r="E31" s="236">
        <v>151443</v>
      </c>
      <c r="F31" s="236">
        <v>85481</v>
      </c>
      <c r="G31" s="236">
        <f>422466+8126+10069+49334+9921+9551</f>
        <v>509467</v>
      </c>
      <c r="H31" s="236">
        <v>16853</v>
      </c>
    </row>
    <row r="32" spans="1:8" s="18" customFormat="1" ht="20.149999999999999" customHeight="1" x14ac:dyDescent="0.2">
      <c r="A32" s="98" t="s">
        <v>173</v>
      </c>
      <c r="B32" s="236">
        <f>111+4</f>
        <v>115</v>
      </c>
      <c r="C32" s="236">
        <v>306177</v>
      </c>
      <c r="D32" s="299">
        <v>904207</v>
      </c>
      <c r="E32" s="236">
        <v>139342</v>
      </c>
      <c r="F32" s="236">
        <v>166898</v>
      </c>
      <c r="G32" s="236">
        <f>771742+131+55644+42579+23032+11079</f>
        <v>904207</v>
      </c>
      <c r="H32" s="236">
        <v>32311</v>
      </c>
    </row>
    <row r="33" spans="1:8" s="18" customFormat="1" ht="20.149999999999999" customHeight="1" x14ac:dyDescent="0.2">
      <c r="A33" s="98" t="s">
        <v>174</v>
      </c>
      <c r="B33" s="236">
        <f>88+6</f>
        <v>94</v>
      </c>
      <c r="C33" s="236">
        <v>366915</v>
      </c>
      <c r="D33" s="299">
        <v>459190</v>
      </c>
      <c r="E33" s="236">
        <v>135166</v>
      </c>
      <c r="F33" s="236">
        <v>231803</v>
      </c>
      <c r="G33" s="236">
        <f>363664+102+6999+59675+9387+19363</f>
        <v>459190</v>
      </c>
      <c r="H33" s="236">
        <v>23892</v>
      </c>
    </row>
    <row r="34" spans="1:8" s="18" customFormat="1" ht="20.149999999999999" customHeight="1" x14ac:dyDescent="0.2">
      <c r="A34" s="98" t="s">
        <v>175</v>
      </c>
      <c r="B34" s="236">
        <f>87+2</f>
        <v>89</v>
      </c>
      <c r="C34" s="236">
        <v>445202</v>
      </c>
      <c r="D34" s="299">
        <v>496783</v>
      </c>
      <c r="E34" s="236">
        <v>138564</v>
      </c>
      <c r="F34" s="236">
        <v>306692</v>
      </c>
      <c r="G34" s="236">
        <f>182933+52936+250301+4517+6096</f>
        <v>496783</v>
      </c>
      <c r="H34" s="236">
        <v>28675</v>
      </c>
    </row>
    <row r="35" spans="1:8" s="18" customFormat="1" ht="20.149999999999999" customHeight="1" x14ac:dyDescent="0.2">
      <c r="A35" s="98" t="s">
        <v>176</v>
      </c>
      <c r="B35" s="236">
        <v>75</v>
      </c>
      <c r="C35" s="236">
        <v>489339</v>
      </c>
      <c r="D35" s="299">
        <v>326113</v>
      </c>
      <c r="E35" s="236">
        <v>139234</v>
      </c>
      <c r="F35" s="236">
        <v>350067</v>
      </c>
      <c r="G35" s="236">
        <f>85+175150+5855+95272+30082+8864+10890</f>
        <v>326198</v>
      </c>
      <c r="H35" s="236">
        <v>26313</v>
      </c>
    </row>
    <row r="36" spans="1:8" s="18" customFormat="1" ht="20.149999999999999" customHeight="1" x14ac:dyDescent="0.2">
      <c r="A36" s="98" t="s">
        <v>177</v>
      </c>
      <c r="B36" s="236">
        <v>38</v>
      </c>
      <c r="C36" s="236">
        <v>304992</v>
      </c>
      <c r="D36" s="299">
        <v>339292</v>
      </c>
      <c r="E36" s="236">
        <v>67419</v>
      </c>
      <c r="F36" s="236">
        <v>237592</v>
      </c>
      <c r="G36" s="236">
        <f>281673+139+588+49539+2006+5347</f>
        <v>339292</v>
      </c>
      <c r="H36" s="236">
        <v>21529</v>
      </c>
    </row>
    <row r="37" spans="1:8" s="18" customFormat="1" ht="20.149999999999999" customHeight="1" x14ac:dyDescent="0.2">
      <c r="A37" s="99" t="s">
        <v>178</v>
      </c>
      <c r="B37" s="236">
        <v>44</v>
      </c>
      <c r="C37" s="236">
        <v>467271</v>
      </c>
      <c r="D37" s="299">
        <v>242038</v>
      </c>
      <c r="E37" s="236">
        <v>102956</v>
      </c>
      <c r="F37" s="236">
        <v>364343</v>
      </c>
      <c r="G37" s="236">
        <f>100832+5348+29780+71869+34209</f>
        <v>242038</v>
      </c>
      <c r="H37" s="236">
        <v>25601</v>
      </c>
    </row>
    <row r="38" spans="1:8" s="18" customFormat="1" ht="20.149999999999999" customHeight="1" x14ac:dyDescent="0.2">
      <c r="A38" s="97" t="s">
        <v>179</v>
      </c>
      <c r="B38" s="236">
        <f>61+14+4+1</f>
        <v>80</v>
      </c>
      <c r="C38" s="236">
        <f>986153+446434+260075+114380</f>
        <v>1807042</v>
      </c>
      <c r="D38" s="299">
        <v>790567</v>
      </c>
      <c r="E38" s="236">
        <f>145454+26097+6090+2015</f>
        <v>179656</v>
      </c>
      <c r="F38" s="236">
        <f>840739+420347+253987+112368</f>
        <v>1627441</v>
      </c>
      <c r="G38" s="236">
        <f>371326+37990+1070+246+44000+135149+24557+481+65879+57319+14952+855+9928+5828+16+12747+8224</f>
        <v>790567</v>
      </c>
      <c r="H38" s="236">
        <f>56346+26070+12832+6584</f>
        <v>101832</v>
      </c>
    </row>
    <row r="39" spans="1:8" s="18" customFormat="1" ht="6" customHeight="1" x14ac:dyDescent="0.2">
      <c r="A39" s="163"/>
      <c r="B39" s="28"/>
      <c r="C39" s="28"/>
      <c r="D39" s="27"/>
      <c r="E39" s="28"/>
      <c r="F39" s="28"/>
      <c r="G39" s="28"/>
      <c r="H39" s="28"/>
    </row>
    <row r="40" spans="1:8" s="18" customFormat="1" ht="20.149999999999999" customHeight="1" x14ac:dyDescent="0.2">
      <c r="A40" s="154" t="s">
        <v>19</v>
      </c>
      <c r="B40" s="28">
        <f>SUM(B30:B39)</f>
        <v>799</v>
      </c>
      <c r="C40" s="28">
        <f>SUM(C30:C39)</f>
        <v>4470701</v>
      </c>
      <c r="D40" s="28">
        <f>SUM(D30:D38)</f>
        <v>5206249</v>
      </c>
      <c r="E40" s="28">
        <f>SUM(E30:E38)</f>
        <v>1155877</v>
      </c>
      <c r="F40" s="28">
        <f>SUM(F30:F38)</f>
        <v>3370800</v>
      </c>
      <c r="G40" s="28">
        <f>SUM(G30:G38)</f>
        <v>5206334</v>
      </c>
      <c r="H40" s="28">
        <f>SUM(H30:H38)</f>
        <v>308950</v>
      </c>
    </row>
    <row r="41" spans="1:8" s="18" customFormat="1" ht="6" customHeight="1" x14ac:dyDescent="0.2">
      <c r="A41" s="153"/>
      <c r="B41" s="105"/>
      <c r="C41" s="106"/>
      <c r="D41" s="106"/>
      <c r="E41" s="106"/>
      <c r="F41" s="106"/>
      <c r="G41" s="106"/>
      <c r="H41" s="106"/>
    </row>
    <row r="42" spans="1:8" s="18" customFormat="1" ht="17.149999999999999" customHeight="1" x14ac:dyDescent="0.2">
      <c r="A42" s="21"/>
      <c r="B42" s="40"/>
      <c r="C42" s="28"/>
      <c r="D42" s="28"/>
      <c r="E42" s="40"/>
      <c r="F42" s="20"/>
      <c r="G42" s="20"/>
      <c r="H42" s="19" t="s">
        <v>215</v>
      </c>
    </row>
  </sheetData>
  <mergeCells count="11">
    <mergeCell ref="F26:G26"/>
    <mergeCell ref="A4:A5"/>
    <mergeCell ref="B4:B5"/>
    <mergeCell ref="C4:C5"/>
    <mergeCell ref="D4:D5"/>
    <mergeCell ref="E4:E5"/>
    <mergeCell ref="A26:A27"/>
    <mergeCell ref="B26:B27"/>
    <mergeCell ref="C26:C27"/>
    <mergeCell ref="D26:D27"/>
    <mergeCell ref="E26:E27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5" firstPageNumber="117" orientation="portrait" useFirstPageNumber="1" horizontalDpi="400" verticalDpi="400" r:id="rId1"/>
  <headerFooter scaleWithDoc="0" alignWithMargins="0">
    <oddHeader>&amp;C&amp;12P　行財政・市議会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P-01-03 </vt:lpstr>
      <vt:lpstr>P-04-05</vt:lpstr>
      <vt:lpstr>P-06-07</vt:lpstr>
      <vt:lpstr>P-08</vt:lpstr>
      <vt:lpstr>P-09-10</vt:lpstr>
      <vt:lpstr>P-11-12</vt:lpstr>
      <vt:lpstr>P-13-14</vt:lpstr>
      <vt:lpstr>P-15-16</vt:lpstr>
      <vt:lpstr>P-17-18</vt:lpstr>
      <vt:lpstr>P-19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2024-03-14T07:24:04Z</dcterms:created>
  <dcterms:modified xsi:type="dcterms:W3CDTF">2025-03-26T02:07:42Z</dcterms:modified>
</cp:coreProperties>
</file>